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956" activeTab="0"/>
  </bookViews>
  <sheets>
    <sheet name="ИНСТРУКЦИЯ" sheetId="1" r:id="rId1"/>
    <sheet name="1. Приложение 10 к Регламенту" sheetId="2" r:id="rId2"/>
    <sheet name="2. Расчет безубыт.ОПОП ВО" sheetId="3" r:id="rId3"/>
    <sheet name="3. Приложение 11 к Регламенту" sheetId="4" r:id="rId4"/>
    <sheet name="4. Расчет безуб. ОПОП для ин.гр" sheetId="5" r:id="rId5"/>
    <sheet name="5. Приложение 12 к Регламенту" sheetId="6" r:id="rId6"/>
    <sheet name="6.Расчет безубыточн.ДООП и ДПП" sheetId="7" r:id="rId7"/>
    <sheet name="7. Приложение 13 к Регламенту " sheetId="8" r:id="rId8"/>
    <sheet name="8.Расчет безубыт. по МДОП" sheetId="9" r:id="rId9"/>
    <sheet name="9. Приложение 14 к Регламенту" sheetId="10" r:id="rId10"/>
    <sheet name="10.Расчет безуб. мн проектов" sheetId="11" r:id="rId11"/>
  </sheets>
  <definedNames>
    <definedName name="OLE_LINK1" localSheetId="1">'1. Приложение 10 к Регламенту'!$B$1</definedName>
    <definedName name="OLE_LINK1" localSheetId="3">'3. Приложение 11 к Регламенту'!$B$1</definedName>
    <definedName name="OLE_LINK1" localSheetId="5">'5. Приложение 12 к Регламенту'!$B$1</definedName>
    <definedName name="OLE_LINK1" localSheetId="7">'7. Приложение 13 к Регламенту '!$B$1</definedName>
    <definedName name="OLE_LINK1" localSheetId="9">'9. Приложение 14 к Регламенту'!$B$1</definedName>
    <definedName name="_xlnm.Print_Area" localSheetId="1">'1. Приложение 10 к Регламенту'!$A$1:$E$58</definedName>
  </definedNames>
  <calcPr fullCalcOnLoad="1"/>
</workbook>
</file>

<file path=xl/sharedStrings.xml><?xml version="1.0" encoding="utf-8"?>
<sst xmlns="http://schemas.openxmlformats.org/spreadsheetml/2006/main" count="464" uniqueCount="272">
  <si>
    <t xml:space="preserve"> Сумма, руб.</t>
  </si>
  <si>
    <t>УТВЕРЖДАЮ</t>
  </si>
  <si>
    <t>ПОКАЗАТЕЛИ</t>
  </si>
  <si>
    <t>СОГЛАСОВАНО:</t>
  </si>
  <si>
    <t xml:space="preserve">Проректор по экономике </t>
  </si>
  <si>
    <t>и финансам</t>
  </si>
  <si>
    <t>________________А.В. Речинский</t>
  </si>
  <si>
    <t>Средние значения показателей:</t>
  </si>
  <si>
    <t>Количество экзаменов/зачетов, шт.</t>
  </si>
  <si>
    <t>Количество курсовых работ/курсовых проектов, шт.</t>
  </si>
  <si>
    <t xml:space="preserve"> </t>
  </si>
  <si>
    <t>4. Сумма к перераспределению по учебным планам (УП): п.1 – п.2 – п.3</t>
  </si>
  <si>
    <t>6. Отчисления на общеинститутские мероприятия (норматив утверждается Советом Института, % от п.5)</t>
  </si>
  <si>
    <t>8. Расход подразделения</t>
  </si>
  <si>
    <t xml:space="preserve">8.1.Заработная плата </t>
  </si>
  <si>
    <t>Количество  ак.часов/семестр</t>
  </si>
  <si>
    <t>ППС, чел</t>
  </si>
  <si>
    <t>Экзаменов,шт./семестр</t>
  </si>
  <si>
    <t>Зачетов, шт/семестр</t>
  </si>
  <si>
    <t>Курсовых проектов,шт/семестр</t>
  </si>
  <si>
    <t>Курсовых работ,шт/семестр</t>
  </si>
  <si>
    <t>Оплата</t>
  </si>
  <si>
    <t>значение показ</t>
  </si>
  <si>
    <t>Индивид.занятия по математике и физике, кол-во предметов</t>
  </si>
  <si>
    <t>Индивид.занятия по химии, инж.графике, информатике, ин.языку, кол-во предметов</t>
  </si>
  <si>
    <t>Количество преподавателей, чел.</t>
  </si>
  <si>
    <t xml:space="preserve">Количество студентов в учебной группе,  чел.    </t>
  </si>
  <si>
    <t xml:space="preserve">   студентов____курса по направлению"_________________" __________ФГАОУ ВО "СПбПУ" </t>
  </si>
  <si>
    <t xml:space="preserve"> Калькуляция</t>
  </si>
  <si>
    <t>Сумма, руб/чел.</t>
  </si>
  <si>
    <t>№ п/п</t>
  </si>
  <si>
    <t>Наименование показателя</t>
  </si>
  <si>
    <t>п.7 : п.6</t>
  </si>
  <si>
    <t xml:space="preserve">  ___________________________________________" ________________ФГАОУ ВО "СПбПУ" </t>
  </si>
  <si>
    <r>
      <t xml:space="preserve">    </t>
    </r>
    <r>
      <rPr>
        <b/>
        <sz val="7"/>
        <rFont val="Times New Roman"/>
        <family val="1"/>
      </rPr>
      <t xml:space="preserve">                                                   наименование программы                                                     подразделение, институт</t>
    </r>
  </si>
  <si>
    <t>Количество слушателей,  чел.                                  -</t>
  </si>
  <si>
    <t>Значение показателя</t>
  </si>
  <si>
    <t>Величина показателя</t>
  </si>
  <si>
    <t>п.3 х п.1</t>
  </si>
  <si>
    <t>п.4 + п.5</t>
  </si>
  <si>
    <t xml:space="preserve">п.6 : п.8 : п.2     </t>
  </si>
  <si>
    <t>п.2 х п.10. : п.1 Калькуляции</t>
  </si>
  <si>
    <t>Ставка почасовой оплаты труда, руб/час *)</t>
  </si>
  <si>
    <t>Ставка почасовой оплаты труда,  руб./час.                                     -</t>
  </si>
  <si>
    <t>Примечание:</t>
  </si>
  <si>
    <t>Зарплата  АУП и УВП от 10% до 30% от оплаты ППС</t>
  </si>
  <si>
    <r>
      <t xml:space="preserve">                                                          </t>
    </r>
    <r>
      <rPr>
        <b/>
        <sz val="7"/>
        <rFont val="Times New Roman"/>
        <family val="1"/>
      </rPr>
      <t xml:space="preserve">   курс(1,2,…)                                                                       наименование   направления        института</t>
    </r>
  </si>
  <si>
    <r>
      <t xml:space="preserve">                                </t>
    </r>
    <r>
      <rPr>
        <b/>
        <sz val="7"/>
        <rFont val="Times New Roman"/>
        <family val="1"/>
      </rPr>
      <t xml:space="preserve">   курс(1,2,…)                                                                       наименование   направления        института</t>
    </r>
  </si>
  <si>
    <t>Руководитель ДООП ___________________________      Л.В. Панкова</t>
  </si>
  <si>
    <t>часа/семестр</t>
  </si>
  <si>
    <t>час/семестр</t>
  </si>
  <si>
    <t xml:space="preserve"> мин/студ</t>
  </si>
  <si>
    <t>мин/студ</t>
  </si>
  <si>
    <t>часа</t>
  </si>
  <si>
    <t>Консультации перед экзаменом,шт</t>
  </si>
  <si>
    <t>ИТОГО заработная плата ППС, руб/семестр</t>
  </si>
  <si>
    <t>*</t>
  </si>
  <si>
    <t>Текущие консультации, мин. на студента/семестр</t>
  </si>
  <si>
    <t>Текущие консультации, мин.на студента/семестр</t>
  </si>
  <si>
    <t xml:space="preserve"> часа/на проект</t>
  </si>
  <si>
    <t>часа/на работу</t>
  </si>
  <si>
    <t>Количество студентов в группе, чел.</t>
  </si>
  <si>
    <t>Количество акад.часов, час/семестр</t>
  </si>
  <si>
    <t>Консультации перед экзаменом, шт.</t>
  </si>
  <si>
    <t>Курсовых проектов, шт/семестр</t>
  </si>
  <si>
    <t>Курсовых работ, шт/семестр</t>
  </si>
  <si>
    <t>Зарплата  АУП и  УВП от 10 до 30% от оплаты ППС, руб.</t>
  </si>
  <si>
    <t>Зарплата, получаемая со всех слушателей, руб.</t>
  </si>
  <si>
    <t>Количество слушателей в группе, чел.</t>
  </si>
  <si>
    <t>Заработная плата ППС, АУП  и УВП, руб/семестр</t>
  </si>
  <si>
    <t>КОСГУ</t>
  </si>
  <si>
    <t>КВР</t>
  </si>
  <si>
    <t>1. Стоимость ОПОП ВО или СПО</t>
  </si>
  <si>
    <t xml:space="preserve">   иностр.граждан____курса по направлению"_________________" __________ФГАОУ ВО "СПбПУ" </t>
  </si>
  <si>
    <t>Проверка безубыточности ОПОП ВО  ***</t>
  </si>
  <si>
    <t>Проверка безубыточности ОПОП ***</t>
  </si>
  <si>
    <t>10. Достаточная стоимость ДООП и ДПП, руб/чел. при кол-ве слушателей=</t>
  </si>
  <si>
    <t>Минимальное количество слушателей, при котором ДООП и ДПП безубыточны, чел.</t>
  </si>
  <si>
    <t>1. Стоимость  МДОП</t>
  </si>
  <si>
    <t xml:space="preserve">стоимости обучения по  международной дополнительной образовательной программе  (МДОП) </t>
  </si>
  <si>
    <t>Начальник УМО   ________________________________     Е.В.Саталкина</t>
  </si>
  <si>
    <t>Пример расчета показателей для Калькуляции по МДОП</t>
  </si>
  <si>
    <t>Продолжительность МДОП, час.</t>
  </si>
  <si>
    <t>Зарплата по  МДОП ППС, руб.</t>
  </si>
  <si>
    <t>ВСЕГО Заработная плата по МДОП, руб.</t>
  </si>
  <si>
    <t>Проверка эффективности МДОП</t>
  </si>
  <si>
    <t>Проверка безубыточности МДОП</t>
  </si>
  <si>
    <t>10. Достаточная стоимость МДОП, руб/чел. при кол-ве слушателей   =</t>
  </si>
  <si>
    <t>Минимальное количество слушателей, при котором МДОП безубыточна, чел.</t>
  </si>
  <si>
    <t>Сумма, руб/чел  в семестр</t>
  </si>
  <si>
    <t>Сумма, руб/чел в семестр</t>
  </si>
  <si>
    <t xml:space="preserve"> 4. Пример расчета безубыточности ОПОП ВО и СПО для иностранных граждан.</t>
  </si>
  <si>
    <t xml:space="preserve">_______________________________________           __________________ ФГАОУ ВО "СПбПУ"            </t>
  </si>
  <si>
    <t xml:space="preserve">                                                                                                                                   подпись                                                                                 ФИО</t>
  </si>
  <si>
    <t>Начальник УМО   __________________________________     Е.В.Саталкина</t>
  </si>
  <si>
    <t>Директор ______        ____________________________        _________________</t>
  </si>
  <si>
    <t xml:space="preserve">               ФИО</t>
  </si>
  <si>
    <t xml:space="preserve">                                      ЦФО                                                              подпись</t>
  </si>
  <si>
    <t>Руководитель ДООП        ___________________________        Л.В. Панкова</t>
  </si>
  <si>
    <t>Начальник УМО            _____________________________        Е.В. Саталкина</t>
  </si>
  <si>
    <t>1. Стоимость  МОП</t>
  </si>
  <si>
    <t>Руководитель МОП  ________________________________   ________________</t>
  </si>
  <si>
    <t>Пример расчета показателей для Калькуляции по МОП</t>
  </si>
  <si>
    <t>Зарплата по  МОП ППС, руб.</t>
  </si>
  <si>
    <t>Продолжительность МОП, час.</t>
  </si>
  <si>
    <t>ВСЕГО Заработная плата по МОП, руб.</t>
  </si>
  <si>
    <t>Проверка эффективности МОП</t>
  </si>
  <si>
    <t>Проверка безубыточности МОП</t>
  </si>
  <si>
    <t>Доля зарплаты в  стомости МОП составляет, руб.</t>
  </si>
  <si>
    <t>Доля зарплаты в  стомости МДОП составляет, руб.</t>
  </si>
  <si>
    <t>10. Достаточная стоимость МОП, руб/чел. при кол-ве слушателей   =</t>
  </si>
  <si>
    <t>Минимальное количество слушателей, при котором МОП безубыточна, чел.</t>
  </si>
  <si>
    <t>Продолжительность ДООП/ДПП, час.</t>
  </si>
  <si>
    <t>ВСЕГО Заработная плата по ДООП/ДПП, руб.</t>
  </si>
  <si>
    <t>Проверка эффективности ДООП/ДПП</t>
  </si>
  <si>
    <t>Доля зарплаты в  Стомости ДООП/ДПП составляет, %</t>
  </si>
  <si>
    <t>Проверка безубыточности ДООП/ДПП</t>
  </si>
  <si>
    <t xml:space="preserve">Пример расчета показателей для Калькуляции по ДООП/ДПП </t>
  </si>
  <si>
    <t>Зарплата по  ДООП/ДПП  ППС, руб.</t>
  </si>
  <si>
    <t xml:space="preserve">*** - При Расчете оплаты труда ППС, АУП и УВП необходимо его корректировать в зависимости от Программы ОПОП ВО  в соответствии с вышеупомянутыми </t>
  </si>
  <si>
    <t>РАСЧЕТ БЕЗУБЫТОЧНОСТИ программы обучения иностранных граждан   ___ курса по напр"______________" института___________</t>
  </si>
  <si>
    <t>РАСЧЕТ БЕЗУБЫТОЧНОСТИ программы обучения российских граждан  ___ курса по напр"______________" института___________</t>
  </si>
  <si>
    <r>
      <t>Номер лицевого счета: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12_______________</t>
    </r>
  </si>
  <si>
    <r>
      <t xml:space="preserve">   стоимости обучения по ОПОП ВО или СПО по кафедре (высшей школе) института</t>
    </r>
    <r>
      <rPr>
        <b/>
        <u val="single"/>
        <sz val="11"/>
        <rFont val="Times New Roman"/>
        <family val="1"/>
      </rPr>
      <t>__________________</t>
    </r>
    <r>
      <rPr>
        <b/>
        <sz val="11"/>
        <rFont val="Times New Roman"/>
        <family val="1"/>
      </rPr>
      <t xml:space="preserve"> </t>
    </r>
  </si>
  <si>
    <t xml:space="preserve">3. Сумма поступлений на ЛС после отчислений в ЦФ : п.1- п.2 </t>
  </si>
  <si>
    <t>4. Расход подразделения</t>
  </si>
  <si>
    <t xml:space="preserve">4.1.Заработная плата </t>
  </si>
  <si>
    <t xml:space="preserve">              стоимости обучения по международному образовательному проекту (МОП)</t>
  </si>
  <si>
    <t xml:space="preserve">3. Сумма поступлений после отчислений в ЦФ: п.1-п.2 </t>
  </si>
  <si>
    <t xml:space="preserve"> 10. Пример расчета безубыточности МОП, финансируемых за счет международных программ, фондов, организаций.</t>
  </si>
  <si>
    <t>*   -  для подразделений, заключающих договоры на данные виды услуг</t>
  </si>
  <si>
    <t xml:space="preserve">3.Прямые поступления на выпускающую кафедру/школу/ДирОП                                     </t>
  </si>
  <si>
    <r>
      <t>Директор ДЭиФ   ______________________________     Е.Б. Виноградова</t>
    </r>
    <r>
      <rPr>
        <b/>
        <sz val="12"/>
        <rFont val="Times New Roman"/>
        <family val="1"/>
      </rPr>
      <t xml:space="preserve">      </t>
    </r>
  </si>
  <si>
    <t>1. Стоимость ОПОП ВО, СПО и довуз</t>
  </si>
  <si>
    <t xml:space="preserve">3. Прямые поступления на выпускающую кафедру/школу/ДирОП                                     </t>
  </si>
  <si>
    <r>
      <t>Директор ДЭиФ           ______________________________       Е.Б. Виноградова</t>
    </r>
    <r>
      <rPr>
        <b/>
        <sz val="12"/>
        <rFont val="Times New Roman"/>
        <family val="1"/>
      </rPr>
      <t xml:space="preserve">      </t>
    </r>
  </si>
  <si>
    <t>1. Стоимость ООП СОО, ДООП, ДПП ВО и СПО</t>
  </si>
  <si>
    <t xml:space="preserve">Продолжительность ООП СОО, ДООП или ДПП, час                                 - </t>
  </si>
  <si>
    <r>
      <t>Директор ДЭиФ          __________________________     Е.Б. Виноградова</t>
    </r>
    <r>
      <rPr>
        <b/>
        <sz val="12"/>
        <rFont val="Times New Roman"/>
        <family val="1"/>
      </rPr>
      <t xml:space="preserve">      </t>
    </r>
  </si>
  <si>
    <r>
      <t>Директор ДООП*          __________________________     Л.В. Панкова (*для ООП СОО)</t>
    </r>
    <r>
      <rPr>
        <b/>
        <sz val="12"/>
        <rFont val="Times New Roman"/>
        <family val="1"/>
      </rPr>
      <t xml:space="preserve">      </t>
    </r>
  </si>
  <si>
    <t>*  -  для подразделений, заключающих договоры на данные виды услуг</t>
  </si>
  <si>
    <r>
      <t>Директор ДЭиФ   _________________________________     Е.Б. Виноградова</t>
    </r>
    <r>
      <rPr>
        <b/>
        <sz val="12"/>
        <rFont val="Times New Roman"/>
        <family val="1"/>
      </rPr>
      <t xml:space="preserve">      </t>
    </r>
  </si>
  <si>
    <t>*   -  по соглавсованию с иностранным Заказчиком</t>
  </si>
  <si>
    <r>
      <t>Директор ДЭиФ    _________________________________  Е.Б. Виноградова</t>
    </r>
    <r>
      <rPr>
        <b/>
        <sz val="12"/>
        <rFont val="Times New Roman"/>
        <family val="1"/>
      </rPr>
      <t xml:space="preserve">      </t>
    </r>
  </si>
  <si>
    <t>Стоимость часа ППС, руб.</t>
  </si>
  <si>
    <t>тел.вн. 1123 - Филиппова Лилия Веняминовна, 305 каб., 1-й уч.корпус, ОПФА ДЭиФ</t>
  </si>
  <si>
    <t xml:space="preserve">Продолжительность ООУ, час/семестр                                 </t>
  </si>
  <si>
    <t>Значение показ</t>
  </si>
  <si>
    <t xml:space="preserve">Ставка почасовой оплаты труда,  руб./час.                                   </t>
  </si>
  <si>
    <t xml:space="preserve">Продолжительность ООУ, час/семестр                                   </t>
  </si>
  <si>
    <t xml:space="preserve">Ставка почасовой оплаты труда,  руб./час.                                     </t>
  </si>
  <si>
    <r>
      <t>Номер лицевого счета: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12</t>
    </r>
    <r>
      <rPr>
        <b/>
        <sz val="12"/>
        <rFont val="Times New Roman"/>
        <family val="1"/>
      </rPr>
      <t>_______________</t>
    </r>
  </si>
  <si>
    <r>
      <t xml:space="preserve">    </t>
    </r>
    <r>
      <rPr>
        <sz val="7"/>
        <rFont val="Times New Roman"/>
        <family val="1"/>
      </rPr>
      <t xml:space="preserve">                                         наименование программы                                            подразделение, институт</t>
    </r>
  </si>
  <si>
    <t xml:space="preserve">Продолжительность МДОП, час                                 </t>
  </si>
  <si>
    <t xml:space="preserve">Количество слушателей,  чел.                           </t>
  </si>
  <si>
    <t>Руководитель МДОП  _____________________________    ______________________</t>
  </si>
  <si>
    <t>2. Отчисления в централизованный фонд на общехозяйственные расходы</t>
  </si>
  <si>
    <t xml:space="preserve">Директор                   ________________________________ </t>
  </si>
  <si>
    <t>8.4. Иные выплаты, за исключением ФОТ, лицам, привлекаемым согласно законодательству для выполнения отдельн. полномочий  (суточные,проезд и проживание студентов)</t>
  </si>
  <si>
    <t xml:space="preserve">8.6.Услуги связи </t>
  </si>
  <si>
    <t xml:space="preserve">8.7.Транспортные услуги </t>
  </si>
  <si>
    <t>8.8. Коммунальные услуги*</t>
  </si>
  <si>
    <t>8.9.Арендная плата за пользование имуществом</t>
  </si>
  <si>
    <t>8.10.Услуги по содержанию имущества</t>
  </si>
  <si>
    <t xml:space="preserve">8.11.Прочие услуги </t>
  </si>
  <si>
    <t xml:space="preserve">8.12.Увеличение стоимости основных средств </t>
  </si>
  <si>
    <t xml:space="preserve">8.13. Увеличение стоимости материальных запасов </t>
  </si>
  <si>
    <r>
      <t>5. Сумма поступлений на ЛС кафедры/школы (после отчислений в ЦФ и перераспределения учебной нагрузки):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  <r>
      <rPr>
        <b/>
        <sz val="10"/>
        <rFont val="Times New Roman"/>
        <family val="1"/>
      </rPr>
      <t>± перераспределение по УП</t>
    </r>
    <r>
      <rPr>
        <sz val="10"/>
        <rFont val="Times New Roman"/>
        <family val="1"/>
      </rPr>
      <t xml:space="preserve"> </t>
    </r>
  </si>
  <si>
    <r>
      <t>7. Сумма поступлений на ЛС (после отчислений  на общеинститутские мероприятия):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п.5 - п.6 </t>
    </r>
  </si>
  <si>
    <r>
      <t>5. Сумма поступлений на ЛС кафедры/школы/ДирОП (после отчислений в ЦФ и перераспределения учебной нагрузки):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  <r>
      <rPr>
        <b/>
        <sz val="10"/>
        <rFont val="Times New Roman"/>
        <family val="1"/>
      </rPr>
      <t>± перераспределение по УП</t>
    </r>
    <r>
      <rPr>
        <sz val="10"/>
        <rFont val="Times New Roman"/>
        <family val="1"/>
      </rPr>
      <t xml:space="preserve"> </t>
    </r>
  </si>
  <si>
    <r>
      <t>Примечание</t>
    </r>
    <r>
      <rPr>
        <b/>
        <sz val="10"/>
        <rFont val="Times New Roman"/>
        <family val="1"/>
      </rPr>
      <t>:</t>
    </r>
  </si>
  <si>
    <r>
      <t>3. Сумма поступлений после отчислений в ЦФ: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</si>
  <si>
    <r>
      <t xml:space="preserve">8.2.Иные выплаты  </t>
    </r>
    <r>
      <rPr>
        <sz val="9"/>
        <rFont val="Times New Roman"/>
        <family val="1"/>
      </rPr>
      <t>(суточные персоналу)</t>
    </r>
  </si>
  <si>
    <t>8.3.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</si>
  <si>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t>2. Отчисления в централизованный фонд на общехозяйственные расходы*:</t>
  </si>
  <si>
    <r>
      <t xml:space="preserve">4.2.Иные выплаты  </t>
    </r>
    <r>
      <rPr>
        <sz val="9"/>
        <rFont val="Times New Roman"/>
        <family val="1"/>
      </rPr>
      <t>(суточные персоналу)</t>
    </r>
  </si>
  <si>
    <t>4.3.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</si>
  <si>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t>Руководитель ДООП                   __________________________     _________________</t>
  </si>
  <si>
    <t>(ДООП и ДПП для иностранных граждан)</t>
  </si>
  <si>
    <t>наименование проекта                                       подразделение</t>
  </si>
  <si>
    <t xml:space="preserve">4.5.Услуги связи </t>
  </si>
  <si>
    <t xml:space="preserve">4.6.Транспортные услуги </t>
  </si>
  <si>
    <t>4.7. Коммунальные услуги**</t>
  </si>
  <si>
    <t>4.8.Арендная плата за пользование имуществом</t>
  </si>
  <si>
    <t>4.9.Услуги по содержанию имущества</t>
  </si>
  <si>
    <t xml:space="preserve">4.10.Прочие услуги </t>
  </si>
  <si>
    <t xml:space="preserve">4.11.Увеличение стоимости основных средств </t>
  </si>
  <si>
    <t xml:space="preserve">4.12.Увеличение стоимости материальных запасов </t>
  </si>
  <si>
    <t>8.5.Начисления на выплаты по оплате труда (30,2%)</t>
  </si>
  <si>
    <t>4.4.Начисления на выплаты по оплате труда (30,2%)</t>
  </si>
  <si>
    <t xml:space="preserve"> стоимости обучения по  общеобразовательной (основной или дополнительной)/</t>
  </si>
  <si>
    <t xml:space="preserve">                     дополнительной  профессиональной программе или основной программе профессионального обучения</t>
  </si>
  <si>
    <t>4. При составлении Калькуляции статьи расходов можно корректировать и включать только необходимые</t>
  </si>
  <si>
    <t>тел.вн. 1137 - Круглова Виктория Викторовна,  305 каб., 1-й уч.корпус, ОПФА ДЭиФ</t>
  </si>
  <si>
    <t>8.14.Увеличение стоимости лекарственных препаратов и материалов, применяемых в медицинских целях</t>
  </si>
  <si>
    <t>8.15.Увеличение стоимости продуктов питания</t>
  </si>
  <si>
    <t>8.16.Увеличение стоимости горюче-смазочных материалов</t>
  </si>
  <si>
    <t>8.17.Увеличение стоимости строительных материалов</t>
  </si>
  <si>
    <t>8.18.Увеличение стоимости мягкого инвентаря</t>
  </si>
  <si>
    <t>8.19.Увеличение стоимости прочих материальных запасов</t>
  </si>
  <si>
    <t>8.20.Увеличение стоимости материальных запасов для целей капитальных вложений</t>
  </si>
  <si>
    <t>8.21.Увеличение стоимости прочих материальных запасов однократного применения</t>
  </si>
  <si>
    <t>**)Нормы (Пример)</t>
  </si>
  <si>
    <t>Надбавки за интенсивность ППС (в соответствии с пунктом 11.1.2. "Положения об оплате труда ФГАО ВО "СПбПУ"), руб/ППС</t>
  </si>
  <si>
    <t>**   -  для подразделений, заключающих договоры на данные виды услуг</t>
  </si>
  <si>
    <t>4.13.Увеличение стоимости лекарственных препаратов и материалов, применяемых в медицинских целях</t>
  </si>
  <si>
    <t>4.14.Увеличение стоимости продуктов питания</t>
  </si>
  <si>
    <t>4.15.Увеличение стоимости горюче-смазочных материалов</t>
  </si>
  <si>
    <t>4.16.Увеличение стоимости строительных материалов</t>
  </si>
  <si>
    <t>4.17.Увеличение стоимости мягкого инвентаря</t>
  </si>
  <si>
    <t>4.18.Увеличение стоимости прочих материальных запасов</t>
  </si>
  <si>
    <t>4.19.Увеличение стоимости материальных запасов для целей капитальных вложений</t>
  </si>
  <si>
    <t>4.20.Увеличение стоимости прочих материальных запасов однократного применения</t>
  </si>
  <si>
    <t>*    - Ставки почасовой оплаты труда ППС, отличающиеся от утвержденных дейсвующим приказом по Университету (см. сайт ФГАОУ ВО "СПбПУ", раздел Административный каталог, Документы департаментов, Департамент экономики и финансов, Отдел труда и заработной платы, Почасовая оплата труда)  необходимо утверждать отдельным приказом.</t>
  </si>
  <si>
    <t>тел.вн. 1138 - Ильина Ольга Алексеевна,  305 каб., 1-й уч.корпус, ОПФА ДЭиФ</t>
  </si>
  <si>
    <t xml:space="preserve"> 1. Приложение 10 - Шаблон Калькуляции стоимости обучения по основным образовательным профессиональным программам (ОПОП ВО или СПО) для российских граждан.</t>
  </si>
  <si>
    <t xml:space="preserve"> 3. Приложение 11 - Шаблон Калькуляции стоимости обучения по основным образовательным профессиональным программам (ОПОП ВО и СПО) для иностранных граждан.</t>
  </si>
  <si>
    <t>*    - Ставки почасовой оплаты труда ППС, отличающиеся от утвержденных действующим приказом по Университету (см. сайт ФГАОУ ВО "СПбПУ", раздел Административный каталог, Документы департаментов, Департамент экономики и финансов, Отдел труда и заработной платы, Почасовая оплата труда)  необходимо утверждать отдельным приказом.</t>
  </si>
  <si>
    <t>на 2023 год (2022-2023 учебный год)</t>
  </si>
  <si>
    <r>
      <t xml:space="preserve"> </t>
    </r>
    <r>
      <rPr>
        <b/>
        <u val="single"/>
        <sz val="11"/>
        <rFont val="Times New Roman"/>
        <family val="1"/>
      </rPr>
      <t>на 2023 год (2022-2023 учебный год)</t>
    </r>
  </si>
  <si>
    <t xml:space="preserve"> на 2023 год (2022-2023 учебный год)</t>
  </si>
  <si>
    <t>для конкретной образовательной программы, руководствуясь приложением 8 к Регламенту и скрывая строки с нулевыми расходами.</t>
  </si>
  <si>
    <t>5. Расход подразделения</t>
  </si>
  <si>
    <t xml:space="preserve">5.1.Заработная плата </t>
  </si>
  <si>
    <t>5.5.Начисления на выплаты по оплате труда (30,2%)</t>
  </si>
  <si>
    <t xml:space="preserve">5.6.Услуги связи </t>
  </si>
  <si>
    <t xml:space="preserve">5.7.Транспортные услуги </t>
  </si>
  <si>
    <t>5.8. Коммунальные услуги*</t>
  </si>
  <si>
    <t>5.9.Арендная плата за пользование имуществом</t>
  </si>
  <si>
    <t>5.10. Работы, услуги по содержанию имущества</t>
  </si>
  <si>
    <t xml:space="preserve">5.11.Прочие работы, услуги </t>
  </si>
  <si>
    <t xml:space="preserve">5.12.Увеличение стоимости основных средств </t>
  </si>
  <si>
    <t xml:space="preserve">5.13. Увеличение стоимости материальных запасов** </t>
  </si>
  <si>
    <t>340**</t>
  </si>
  <si>
    <t>5.2.Иные выплаты (суточные персоналу)</t>
  </si>
  <si>
    <t xml:space="preserve">5.3. Иные выплаты персоналу учреждений за исключением ФОТ (проезд и проживание персонала, командировочные, выдаваемые  преподавателям за студентов) </t>
  </si>
  <si>
    <t>5.4. Иные выплаты, за исключением ФОТ, лицам, привлекаемым согласно законодательству для выполнения отдельн.полномочий  (суточные, проезд и проживание студентов)</t>
  </si>
  <si>
    <t>5.14.Увеличение стоимости лекарственных препаратов и материалов, применяемых в медицинских целях</t>
  </si>
  <si>
    <t>5.15.Увеличение стоимости продуктов питания</t>
  </si>
  <si>
    <t>5.16.Увеличение стоимости горюче-смазочных материалов</t>
  </si>
  <si>
    <t>5.17.Увеличение стоимости строительных материалов</t>
  </si>
  <si>
    <t>5.18.Увеличение стоимости мягкого инвентаря</t>
  </si>
  <si>
    <t>5.19.Увеличение стоимости прочих материальных запасов</t>
  </si>
  <si>
    <t>5.20.Увеличение стоимости материальных запасов для целей капитальных вложений</t>
  </si>
  <si>
    <t>5.21.Увеличение стоимости прочих материальных запасов однократного применения</t>
  </si>
  <si>
    <t>"Нормами времени для расчета педагогической нагрузки ППС"</t>
  </si>
  <si>
    <r>
      <t xml:space="preserve">** - "Нормы времени для расчета объема педагогической нагрузки ППС", утверждены </t>
    </r>
    <r>
      <rPr>
        <b/>
        <sz val="10"/>
        <rFont val="Times New Roman"/>
        <family val="1"/>
      </rPr>
      <t>действующим</t>
    </r>
    <r>
      <rPr>
        <sz val="10"/>
        <rFont val="Times New Roman"/>
        <family val="1"/>
      </rPr>
      <t xml:space="preserve"> приказом по Университету (см.сайт ФГАОУ ВО "СПбПУ", раздел Образование, Общая информация, Нормативные документы, Общие документы)</t>
    </r>
  </si>
  <si>
    <r>
      <t>*    - Ставки почасовой оплаты труда ППС, отличающиеся от утвержденных</t>
    </r>
    <r>
      <rPr>
        <b/>
        <sz val="10"/>
        <rFont val="Times New Roman"/>
        <family val="1"/>
      </rPr>
      <t xml:space="preserve"> действующим</t>
    </r>
    <r>
      <rPr>
        <sz val="10"/>
        <rFont val="Times New Roman"/>
        <family val="1"/>
      </rPr>
      <t xml:space="preserve"> приказом по Университету (см. сайт ФГАОУ ВО "СПбПУ", раздел Административный каталог, Документы департаментов, Департамент экономики и финансов, Отдел труда и заработной платы, Почасовая оплата труда)  необходимо утверждать отдельным приказом.</t>
    </r>
  </si>
  <si>
    <t>! Обратите внимание на актуальность вышеупомянутых приказов на момент составления калькуляции.</t>
  </si>
  <si>
    <r>
      <t>Пример (</t>
    </r>
    <r>
      <rPr>
        <b/>
        <sz val="8"/>
        <rFont val="Times New Roman"/>
        <family val="1"/>
      </rPr>
      <t>Действующие значения показателей НОРМЫ ВРЕМЕНИ для расчета объема педагогической нагрузки профессорско-преподавательского состава Утверждены действующим приказом по Университету (см.сайт ФГАОУ ВО "СПбПУ", раздел Образование, Общая информация, Нормативные документы, Общие документы) )</t>
    </r>
  </si>
  <si>
    <r>
      <t>Пример (</t>
    </r>
    <r>
      <rPr>
        <b/>
        <sz val="8"/>
        <rFont val="Times New Roman"/>
        <family val="1"/>
      </rPr>
      <t>Действующие значения показателей НОРМЫ ВРЕМЕНИ для расчета объема педагогической нагрузки профессорско-преподавательского состава Утверждены действующим приказом по Университету (см.сайт ФГАОУ ВО "СПбПУ", раздел Образование, Общая информация, Нормативные документы, Общие документы))</t>
    </r>
  </si>
  <si>
    <t>п.5.1.калькуляции   х    п.2</t>
  </si>
  <si>
    <t>п.5.1.калькул. : п. 1 калькуляции</t>
  </si>
  <si>
    <t>п.4.1.калькуляции   х    п.2</t>
  </si>
  <si>
    <t>п.4.1.калькул. : п. 1 калькуляции</t>
  </si>
  <si>
    <r>
      <t>утвержденному приказом № 2174 от 03.10.2022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>и примеры расчетов безубыточности образовательных программ.</t>
    </r>
  </si>
  <si>
    <t>Приложения 10-14 к Регламенту формирования и утверждения смет доходов и расходов по приносящей доход образовательной деятельности ФГАОУ ВО "СПбПУ" на 2023 год и плановый период 2024 и 2025 годов и внесения в них изменений,</t>
  </si>
  <si>
    <t>Шаблоны 2023 калькуляций стоимости обучения по образовательным программам</t>
  </si>
  <si>
    <t xml:space="preserve"> 2. Пример расчета безубыточности ОПОП ВО или СПО для российских граждан.</t>
  </si>
  <si>
    <t xml:space="preserve"> 5. Приложение 12 Шаблон Калькуляции стоимости обучения по общеобразовательной (основной или дополнительной) или доп. профессион. программе для российских граждан.</t>
  </si>
  <si>
    <t xml:space="preserve"> 6. Пример расчета безубыточности ООП СОО, ДООП, ДПП ВО и СПО для российских граждан.</t>
  </si>
  <si>
    <t xml:space="preserve"> 7. Приложение 13 Шаблон Калькуляции стоимости обучения по ДООП и ДПП для иностранных граждан.</t>
  </si>
  <si>
    <t xml:space="preserve"> 8. Пример расчета безубыточности по ДООП и ДПП для иностранных граждан.</t>
  </si>
  <si>
    <t xml:space="preserve"> 9. Приложение 14 Шаблон Калькуляции стоимости обучения по международному образовательному проекту (МОП).</t>
  </si>
  <si>
    <t>2. Статья 340 "Увеличение стоимости материальных запасов " КОСГУ детализируется подстатьями КОСГУ 341-347, 349. Статья 340 КОСГУ формируется путём сложения подстатей 341-347, 349 КОСГУ.</t>
  </si>
  <si>
    <t>3. В шаблонах калькуляций стоимости обучения по образовательным программам на 2023 год (2022-2023 учебный год) приведены примеры с использованием Долей (в %) по расходным статьям КОСГУ, утвержденным приказом № 2174 от 03.10.2022 .</t>
  </si>
  <si>
    <t>Тел. для справок и консультаций: 294-42-75</t>
  </si>
  <si>
    <t xml:space="preserve">1. Расход подразделения (в Шаблонах) в Долях (в %) по статьям КОСГУ (столбец 4) должен быть равен 100 %. И формируется путём сложения всех Расходных ПОКАЗАТЕЛЕЙ (статей КОСГУ).  </t>
  </si>
  <si>
    <r>
      <t>4. Сумма поступлений на ЛС</t>
    </r>
    <r>
      <rPr>
        <sz val="10"/>
        <color indexed="10"/>
        <rFont val="Times New Roman"/>
        <family val="1"/>
      </rPr>
      <t>:</t>
    </r>
    <r>
      <rPr>
        <sz val="10"/>
        <rFont val="Times New Roman"/>
        <family val="1"/>
      </rPr>
      <t xml:space="preserve">  п.3</t>
    </r>
  </si>
  <si>
    <t>4. Сумма поступлений на ЛС:  п.3</t>
  </si>
  <si>
    <t>Проверка (сумма в ячейке должны быть равна 0)</t>
  </si>
  <si>
    <t>Доля в общих расходах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</si>
</sst>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%"/>
    <numFmt numFmtId="180" formatCode="#,##0_ ;\-#,##0\ "/>
    <numFmt numFmtId="181" formatCode="0.000"/>
    <numFmt numFmtId="182" formatCode="0.0000"/>
    <numFmt numFmtId="183" formatCode="#,##0.00_ ;\-#,##0.00\ "/>
    <numFmt numFmtId="184" formatCode="#,##0.0"/>
    <numFmt numFmtId="185" formatCode="0.0%"/>
    <numFmt numFmtId="186" formatCode="0.00000000"/>
    <numFmt numFmtId="187" formatCode="0.0000000"/>
    <numFmt numFmtId="188" formatCode="0.000000"/>
    <numFmt numFmtId="189" formatCode="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.0\ _₽_-;\-* #,##0.0\ _₽_-;_-* &quot;-&quot;?\ _₽_-;_-@_-"/>
    <numFmt numFmtId="194" formatCode="_-* #,##0.00\ _₽_-;\-* #,##0.00\ _₽_-;_-* &quot;-&quot;?\ _₽_-;_-@_-"/>
    <numFmt numFmtId="195" formatCode="_-* #,##0.000\ _₽_-;\-* #,##0.000\ _₽_-;_-* &quot;-&quot;?\ _₽_-;_-@_-"/>
    <numFmt numFmtId="196" formatCode="_-* #,##0.0\ _₽_-;\-* #,##0.0\ _₽_-;_-* &quot;-&quot;??\ _₽_-;_-@_-"/>
    <numFmt numFmtId="197" formatCode="0.000%"/>
    <numFmt numFmtId="198" formatCode="_-* #,##0.0000\ _₽_-;\-* #,##0.0000\ _₽_-;_-* &quot;-&quot;?\ _₽_-;_-@_-"/>
    <numFmt numFmtId="199" formatCode="_-* #,##0\ _₽_-;\-* #,##0\ _₽_-;_-* &quot;-&quot;??\ _₽_-;_-@_-"/>
    <numFmt numFmtId="200" formatCode="#,##0.0_ ;\-#,##0.0\ "/>
  </numFmts>
  <fonts count="72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5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0"/>
    </font>
    <font>
      <sz val="6"/>
      <name val="Times New Roman"/>
      <family val="1"/>
    </font>
    <font>
      <b/>
      <i/>
      <u val="single"/>
      <sz val="10.5"/>
      <name val="Arial Cyr"/>
      <family val="0"/>
    </font>
    <font>
      <b/>
      <i/>
      <sz val="10.5"/>
      <name val="Arial Cyr"/>
      <family val="0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0" fontId="0" fillId="0" borderId="0" xfId="57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17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0" fontId="4" fillId="0" borderId="0" xfId="57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2" fillId="0" borderId="14" xfId="0" applyFont="1" applyBorder="1" applyAlignment="1">
      <alignment/>
    </xf>
    <xf numFmtId="173" fontId="12" fillId="0" borderId="14" xfId="60" applyFont="1" applyBorder="1" applyAlignment="1">
      <alignment/>
    </xf>
    <xf numFmtId="192" fontId="12" fillId="0" borderId="14" xfId="60" applyNumberFormat="1" applyFont="1" applyBorder="1" applyAlignment="1">
      <alignment/>
    </xf>
    <xf numFmtId="193" fontId="4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185" fontId="4" fillId="0" borderId="14" xfId="57" applyNumberFormat="1" applyFont="1" applyBorder="1" applyAlignment="1">
      <alignment/>
    </xf>
    <xf numFmtId="195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85" fontId="12" fillId="0" borderId="15" xfId="57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9" fontId="12" fillId="0" borderId="13" xfId="57" applyNumberFormat="1" applyFont="1" applyBorder="1" applyAlignment="1">
      <alignment/>
    </xf>
    <xf numFmtId="9" fontId="4" fillId="0" borderId="0" xfId="57" applyFont="1" applyAlignment="1">
      <alignment/>
    </xf>
    <xf numFmtId="0" fontId="12" fillId="0" borderId="0" xfId="0" applyFont="1" applyBorder="1" applyAlignment="1">
      <alignment horizontal="left"/>
    </xf>
    <xf numFmtId="192" fontId="12" fillId="0" borderId="0" xfId="6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99" fontId="12" fillId="0" borderId="0" xfId="0" applyNumberFormat="1" applyFont="1" applyBorder="1" applyAlignment="1">
      <alignment horizontal="right"/>
    </xf>
    <xf numFmtId="199" fontId="12" fillId="0" borderId="0" xfId="0" applyNumberFormat="1" applyFont="1" applyBorder="1" applyAlignment="1">
      <alignment/>
    </xf>
    <xf numFmtId="173" fontId="12" fillId="0" borderId="0" xfId="60" applyFont="1" applyBorder="1" applyAlignment="1">
      <alignment/>
    </xf>
    <xf numFmtId="3" fontId="4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74" fontId="4" fillId="0" borderId="14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12" fillId="0" borderId="14" xfId="0" applyNumberFormat="1" applyFont="1" applyBorder="1" applyAlignment="1">
      <alignment horizontal="center" vertical="center" wrapText="1"/>
    </xf>
    <xf numFmtId="184" fontId="12" fillId="0" borderId="14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4" fillId="0" borderId="17" xfId="0" applyFont="1" applyBorder="1" applyAlignment="1">
      <alignment/>
    </xf>
    <xf numFmtId="9" fontId="12" fillId="0" borderId="17" xfId="57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1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0" fontId="12" fillId="0" borderId="14" xfId="0" applyNumberFormat="1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10" fontId="12" fillId="0" borderId="14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4" fillId="33" borderId="14" xfId="0" applyNumberFormat="1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left" vertical="center" wrapText="1"/>
    </xf>
    <xf numFmtId="0" fontId="4" fillId="16" borderId="0" xfId="0" applyFont="1" applyFill="1" applyBorder="1" applyAlignment="1">
      <alignment horizontal="center" vertical="center" wrapText="1"/>
    </xf>
    <xf numFmtId="10" fontId="4" fillId="16" borderId="0" xfId="0" applyNumberFormat="1" applyFont="1" applyFill="1" applyBorder="1" applyAlignment="1">
      <alignment horizontal="center" vertical="center" wrapText="1"/>
    </xf>
    <xf numFmtId="4" fontId="4" fillId="16" borderId="0" xfId="60" applyNumberFormat="1" applyFont="1" applyFill="1" applyBorder="1" applyAlignment="1">
      <alignment horizontal="center" vertical="center" wrapText="1"/>
    </xf>
    <xf numFmtId="184" fontId="4" fillId="16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0" fontId="4" fillId="0" borderId="14" xfId="0" applyNumberFormat="1" applyFont="1" applyBorder="1" applyAlignment="1">
      <alignment horizontal="center" vertical="center" wrapText="1"/>
    </xf>
    <xf numFmtId="10" fontId="4" fillId="0" borderId="14" xfId="0" applyNumberFormat="1" applyFont="1" applyFill="1" applyBorder="1" applyAlignment="1">
      <alignment horizontal="center" vertical="center" wrapText="1"/>
    </xf>
    <xf numFmtId="9" fontId="4" fillId="0" borderId="14" xfId="57" applyFont="1" applyBorder="1" applyAlignment="1">
      <alignment horizontal="center" vertical="center" wrapText="1"/>
    </xf>
    <xf numFmtId="9" fontId="4" fillId="0" borderId="14" xfId="57" applyFont="1" applyBorder="1" applyAlignment="1">
      <alignment horizontal="center" vertical="center"/>
    </xf>
    <xf numFmtId="9" fontId="4" fillId="0" borderId="14" xfId="57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D1" sqref="AD1"/>
    </sheetView>
  </sheetViews>
  <sheetFormatPr defaultColWidth="9.00390625" defaultRowHeight="12.75"/>
  <sheetData>
    <row r="1" ht="12.75">
      <c r="A1" s="9" t="s">
        <v>257</v>
      </c>
    </row>
    <row r="2" spans="1:19" s="116" customFormat="1" ht="31.5" customHeight="1">
      <c r="A2" s="138" t="s">
        <v>256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ht="12.75">
      <c r="A3" s="9" t="s">
        <v>255</v>
      </c>
    </row>
    <row r="5" ht="12.75">
      <c r="A5" s="9" t="s">
        <v>215</v>
      </c>
    </row>
    <row r="6" ht="12.75">
      <c r="A6" s="9" t="s">
        <v>258</v>
      </c>
    </row>
    <row r="7" ht="12.75">
      <c r="A7" s="9" t="s">
        <v>216</v>
      </c>
    </row>
    <row r="8" ht="12.75">
      <c r="A8" s="9" t="s">
        <v>91</v>
      </c>
    </row>
    <row r="9" ht="12.75">
      <c r="A9" s="9" t="s">
        <v>259</v>
      </c>
    </row>
    <row r="10" ht="12.75">
      <c r="A10" s="9" t="s">
        <v>260</v>
      </c>
    </row>
    <row r="11" ht="12.75">
      <c r="A11" s="9" t="s">
        <v>261</v>
      </c>
    </row>
    <row r="12" ht="12.75">
      <c r="A12" s="9" t="s">
        <v>262</v>
      </c>
    </row>
    <row r="13" ht="12.75">
      <c r="A13" s="9" t="s">
        <v>263</v>
      </c>
    </row>
    <row r="14" ht="12.75">
      <c r="A14" s="9" t="s">
        <v>129</v>
      </c>
    </row>
    <row r="16" ht="12.75">
      <c r="A16" s="9" t="s">
        <v>44</v>
      </c>
    </row>
    <row r="17" ht="12.75" hidden="1">
      <c r="A17" s="9"/>
    </row>
    <row r="18" ht="12.75">
      <c r="A18" s="9" t="s">
        <v>267</v>
      </c>
    </row>
    <row r="19" ht="12.75">
      <c r="A19" s="9" t="s">
        <v>264</v>
      </c>
    </row>
    <row r="20" spans="1:21" ht="27" customHeight="1">
      <c r="A20" s="137" t="s">
        <v>265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</row>
    <row r="21" ht="12.75">
      <c r="A21" s="9" t="s">
        <v>192</v>
      </c>
    </row>
    <row r="22" ht="12.75">
      <c r="A22" s="9" t="s">
        <v>221</v>
      </c>
    </row>
    <row r="24" spans="1:6" ht="13.5">
      <c r="A24" s="21" t="s">
        <v>266</v>
      </c>
      <c r="B24" s="23"/>
      <c r="C24" s="23"/>
      <c r="D24" s="23"/>
      <c r="E24" s="23"/>
      <c r="F24" s="23"/>
    </row>
    <row r="25" ht="22.5" customHeight="1">
      <c r="A25" s="22" t="s">
        <v>145</v>
      </c>
    </row>
    <row r="26" ht="13.5">
      <c r="A26" s="22" t="s">
        <v>193</v>
      </c>
    </row>
    <row r="27" ht="13.5">
      <c r="A27" s="22" t="s">
        <v>214</v>
      </c>
    </row>
  </sheetData>
  <sheetProtection/>
  <mergeCells count="2">
    <mergeCell ref="A20:U20"/>
    <mergeCell ref="A2:S2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90" zoomScaleNormal="90" workbookViewId="0" topLeftCell="A4">
      <selection activeCell="D14" sqref="D14"/>
    </sheetView>
  </sheetViews>
  <sheetFormatPr defaultColWidth="9.00390625" defaultRowHeight="12.75"/>
  <cols>
    <col min="1" max="1" width="62.25390625" style="0" customWidth="1"/>
    <col min="2" max="2" width="8.375" style="0" customWidth="1"/>
    <col min="3" max="3" width="7.75390625" style="0" customWidth="1"/>
    <col min="4" max="4" width="10.875" style="0" customWidth="1"/>
    <col min="5" max="5" width="13.1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52" t="s">
        <v>28</v>
      </c>
      <c r="B5" s="152"/>
      <c r="C5" s="152"/>
      <c r="D5" s="152"/>
      <c r="E5" s="152"/>
    </row>
    <row r="6" spans="1:5" ht="14.25">
      <c r="A6" s="155" t="s">
        <v>127</v>
      </c>
      <c r="B6" s="155"/>
      <c r="C6" s="155"/>
      <c r="D6" s="155"/>
      <c r="E6" s="155"/>
    </row>
    <row r="7" spans="1:5" ht="14.25">
      <c r="A7" s="155" t="s">
        <v>92</v>
      </c>
      <c r="B7" s="155"/>
      <c r="C7" s="155"/>
      <c r="D7" s="155"/>
      <c r="E7" s="155"/>
    </row>
    <row r="8" spans="1:5" ht="12.75">
      <c r="A8" s="159" t="s">
        <v>179</v>
      </c>
      <c r="B8" s="160"/>
      <c r="C8" s="160"/>
      <c r="D8" s="160"/>
      <c r="E8" s="160"/>
    </row>
    <row r="9" spans="1:5" ht="14.25">
      <c r="A9" s="139" t="s">
        <v>220</v>
      </c>
      <c r="B9" s="139"/>
      <c r="C9" s="139"/>
      <c r="D9" s="139"/>
      <c r="E9" s="139"/>
    </row>
    <row r="10" ht="25.5" customHeight="1">
      <c r="A10" s="71" t="s">
        <v>122</v>
      </c>
    </row>
    <row r="11" spans="1:5" ht="12.75">
      <c r="A11" s="144" t="s">
        <v>2</v>
      </c>
      <c r="B11" s="144" t="s">
        <v>71</v>
      </c>
      <c r="C11" s="144" t="s">
        <v>70</v>
      </c>
      <c r="D11" s="147" t="s">
        <v>271</v>
      </c>
      <c r="E11" s="144" t="s">
        <v>29</v>
      </c>
    </row>
    <row r="12" spans="1:5" ht="18.75" customHeight="1">
      <c r="A12" s="145" t="s">
        <v>2</v>
      </c>
      <c r="B12" s="145"/>
      <c r="C12" s="145"/>
      <c r="D12" s="147"/>
      <c r="E12" s="146" t="s">
        <v>0</v>
      </c>
    </row>
    <row r="13" spans="1:5" s="84" customFormat="1" ht="11.25">
      <c r="A13" s="73">
        <v>1</v>
      </c>
      <c r="B13" s="73">
        <v>2</v>
      </c>
      <c r="C13" s="73">
        <v>3</v>
      </c>
      <c r="D13" s="73">
        <v>4</v>
      </c>
      <c r="E13" s="73">
        <v>5</v>
      </c>
    </row>
    <row r="14" spans="1:5" ht="12.75">
      <c r="A14" s="78" t="s">
        <v>100</v>
      </c>
      <c r="B14" s="78"/>
      <c r="C14" s="78"/>
      <c r="D14" s="122">
        <v>1</v>
      </c>
      <c r="E14" s="96">
        <v>30000</v>
      </c>
    </row>
    <row r="15" spans="1:5" ht="12.75">
      <c r="A15" s="76" t="s">
        <v>174</v>
      </c>
      <c r="B15" s="77"/>
      <c r="C15" s="77"/>
      <c r="D15" s="122">
        <v>0.2</v>
      </c>
      <c r="E15" s="90">
        <f>E14*D15</f>
        <v>6000</v>
      </c>
    </row>
    <row r="16" spans="1:5" ht="22.5" customHeight="1">
      <c r="A16" s="78" t="s">
        <v>124</v>
      </c>
      <c r="B16" s="78"/>
      <c r="C16" s="78"/>
      <c r="D16" s="122"/>
      <c r="E16" s="92">
        <f>E14-E15</f>
        <v>24000</v>
      </c>
    </row>
    <row r="17" spans="1:5" ht="16.5" customHeight="1">
      <c r="A17" s="81" t="s">
        <v>125</v>
      </c>
      <c r="B17" s="72"/>
      <c r="C17" s="72"/>
      <c r="D17" s="121">
        <f>SUM(D18:D29)</f>
        <v>1</v>
      </c>
      <c r="E17" s="93">
        <f>$E$16*D17</f>
        <v>24000</v>
      </c>
    </row>
    <row r="18" spans="1:7" ht="12.75">
      <c r="A18" s="81" t="s">
        <v>126</v>
      </c>
      <c r="B18" s="72">
        <v>111</v>
      </c>
      <c r="C18" s="72">
        <v>211</v>
      </c>
      <c r="D18" s="121">
        <v>0.6</v>
      </c>
      <c r="E18" s="93">
        <f aca="true" t="shared" si="0" ref="E18:E28">$E$17*D18</f>
        <v>14400</v>
      </c>
      <c r="G18" s="16"/>
    </row>
    <row r="19" spans="1:5" ht="12.75">
      <c r="A19" s="78" t="s">
        <v>175</v>
      </c>
      <c r="B19" s="72">
        <v>112</v>
      </c>
      <c r="C19" s="72">
        <v>212</v>
      </c>
      <c r="D19" s="122">
        <v>0.0015</v>
      </c>
      <c r="E19" s="92">
        <f t="shared" si="0"/>
        <v>36</v>
      </c>
    </row>
    <row r="20" spans="1:5" ht="36">
      <c r="A20" s="74" t="s">
        <v>176</v>
      </c>
      <c r="B20" s="72">
        <v>112</v>
      </c>
      <c r="C20" s="72">
        <v>226</v>
      </c>
      <c r="D20" s="122">
        <v>0.0034999999999999996</v>
      </c>
      <c r="E20" s="92">
        <f t="shared" si="0"/>
        <v>83.99999999999999</v>
      </c>
    </row>
    <row r="21" spans="1:5" ht="12.75">
      <c r="A21" s="81" t="s">
        <v>189</v>
      </c>
      <c r="B21" s="72">
        <v>119</v>
      </c>
      <c r="C21" s="72">
        <v>213</v>
      </c>
      <c r="D21" s="121">
        <f>D18*0.302</f>
        <v>0.1812</v>
      </c>
      <c r="E21" s="93">
        <f t="shared" si="0"/>
        <v>4348.8</v>
      </c>
    </row>
    <row r="22" spans="1:5" ht="12.75">
      <c r="A22" s="78" t="s">
        <v>180</v>
      </c>
      <c r="B22" s="72">
        <v>244</v>
      </c>
      <c r="C22" s="72">
        <v>221</v>
      </c>
      <c r="D22" s="122">
        <v>0.005</v>
      </c>
      <c r="E22" s="92">
        <f t="shared" si="0"/>
        <v>120</v>
      </c>
    </row>
    <row r="23" spans="1:5" ht="12.75">
      <c r="A23" s="78" t="s">
        <v>181</v>
      </c>
      <c r="B23" s="72">
        <v>244</v>
      </c>
      <c r="C23" s="72">
        <v>222</v>
      </c>
      <c r="D23" s="122">
        <v>0.01</v>
      </c>
      <c r="E23" s="92">
        <f t="shared" si="0"/>
        <v>240</v>
      </c>
    </row>
    <row r="24" spans="1:5" ht="15.75" customHeight="1">
      <c r="A24" s="78" t="s">
        <v>182</v>
      </c>
      <c r="B24" s="72">
        <v>244</v>
      </c>
      <c r="C24" s="72">
        <v>223</v>
      </c>
      <c r="D24" s="122">
        <v>0</v>
      </c>
      <c r="E24" s="92">
        <f t="shared" si="0"/>
        <v>0</v>
      </c>
    </row>
    <row r="25" spans="1:5" ht="12.75">
      <c r="A25" s="78" t="s">
        <v>183</v>
      </c>
      <c r="B25" s="72">
        <v>244</v>
      </c>
      <c r="C25" s="72">
        <v>224</v>
      </c>
      <c r="D25" s="122">
        <v>0.002</v>
      </c>
      <c r="E25" s="92">
        <f t="shared" si="0"/>
        <v>48</v>
      </c>
    </row>
    <row r="26" spans="1:5" ht="16.5" customHeight="1">
      <c r="A26" s="81" t="s">
        <v>184</v>
      </c>
      <c r="B26" s="72">
        <v>244</v>
      </c>
      <c r="C26" s="72">
        <v>225</v>
      </c>
      <c r="D26" s="121">
        <v>0.07</v>
      </c>
      <c r="E26" s="93">
        <f t="shared" si="0"/>
        <v>1680.0000000000002</v>
      </c>
    </row>
    <row r="27" spans="1:5" ht="12.75">
      <c r="A27" s="78" t="s">
        <v>185</v>
      </c>
      <c r="B27" s="72">
        <v>244</v>
      </c>
      <c r="C27" s="72">
        <v>226</v>
      </c>
      <c r="D27" s="122">
        <v>0.061799999999999994</v>
      </c>
      <c r="E27" s="92">
        <f t="shared" si="0"/>
        <v>1483.1999999999998</v>
      </c>
    </row>
    <row r="28" spans="1:5" ht="16.5" customHeight="1">
      <c r="A28" s="78" t="s">
        <v>186</v>
      </c>
      <c r="B28" s="72">
        <v>244</v>
      </c>
      <c r="C28" s="72">
        <v>310</v>
      </c>
      <c r="D28" s="122">
        <v>0.03</v>
      </c>
      <c r="E28" s="92">
        <f t="shared" si="0"/>
        <v>720</v>
      </c>
    </row>
    <row r="29" spans="1:5" ht="12.75">
      <c r="A29" s="78" t="s">
        <v>187</v>
      </c>
      <c r="B29" s="72">
        <v>244</v>
      </c>
      <c r="C29" s="72">
        <v>340</v>
      </c>
      <c r="D29" s="122">
        <f>SUM(D30:D37)</f>
        <v>0.035</v>
      </c>
      <c r="E29" s="92">
        <f>SUM(E30:E37)</f>
        <v>840.0000000000001</v>
      </c>
    </row>
    <row r="30" spans="1:5" ht="22.5">
      <c r="A30" s="112" t="s">
        <v>205</v>
      </c>
      <c r="B30" s="113">
        <v>244</v>
      </c>
      <c r="C30" s="111">
        <v>341</v>
      </c>
      <c r="D30" s="125">
        <v>0</v>
      </c>
      <c r="E30" s="114">
        <f>$E$17*D30</f>
        <v>0</v>
      </c>
    </row>
    <row r="31" spans="1:5" ht="12.75">
      <c r="A31" s="112" t="s">
        <v>206</v>
      </c>
      <c r="B31" s="113">
        <v>244</v>
      </c>
      <c r="C31" s="111">
        <v>342</v>
      </c>
      <c r="D31" s="125">
        <v>0</v>
      </c>
      <c r="E31" s="114">
        <f aca="true" t="shared" si="1" ref="E31:E37">$E$17*D31</f>
        <v>0</v>
      </c>
    </row>
    <row r="32" spans="1:5" ht="12.75">
      <c r="A32" s="112" t="s">
        <v>207</v>
      </c>
      <c r="B32" s="113">
        <v>244</v>
      </c>
      <c r="C32" s="111">
        <v>343</v>
      </c>
      <c r="D32" s="125">
        <v>0</v>
      </c>
      <c r="E32" s="114">
        <f t="shared" si="1"/>
        <v>0</v>
      </c>
    </row>
    <row r="33" spans="1:5" ht="12.75">
      <c r="A33" s="112" t="s">
        <v>208</v>
      </c>
      <c r="B33" s="113">
        <v>244</v>
      </c>
      <c r="C33" s="111">
        <v>344</v>
      </c>
      <c r="D33" s="125">
        <v>0</v>
      </c>
      <c r="E33" s="114">
        <f t="shared" si="1"/>
        <v>0</v>
      </c>
    </row>
    <row r="34" spans="1:5" ht="12.75">
      <c r="A34" s="112" t="s">
        <v>209</v>
      </c>
      <c r="B34" s="113">
        <v>244</v>
      </c>
      <c r="C34" s="111">
        <v>345</v>
      </c>
      <c r="D34" s="125">
        <v>0</v>
      </c>
      <c r="E34" s="114">
        <f t="shared" si="1"/>
        <v>0</v>
      </c>
    </row>
    <row r="35" spans="1:5" ht="12.75">
      <c r="A35" s="112" t="s">
        <v>210</v>
      </c>
      <c r="B35" s="113">
        <v>244</v>
      </c>
      <c r="C35" s="111">
        <v>346</v>
      </c>
      <c r="D35" s="125">
        <v>0.035</v>
      </c>
      <c r="E35" s="114">
        <f t="shared" si="1"/>
        <v>840.0000000000001</v>
      </c>
    </row>
    <row r="36" spans="1:5" ht="12.75">
      <c r="A36" s="112" t="s">
        <v>211</v>
      </c>
      <c r="B36" s="113">
        <v>244</v>
      </c>
      <c r="C36" s="111">
        <v>347</v>
      </c>
      <c r="D36" s="125">
        <v>0</v>
      </c>
      <c r="E36" s="114">
        <f t="shared" si="1"/>
        <v>0</v>
      </c>
    </row>
    <row r="37" spans="1:5" ht="12.75">
      <c r="A37" s="112" t="s">
        <v>212</v>
      </c>
      <c r="B37" s="113">
        <v>244</v>
      </c>
      <c r="C37" s="111">
        <v>349</v>
      </c>
      <c r="D37" s="125">
        <v>0</v>
      </c>
      <c r="E37" s="114">
        <f t="shared" si="1"/>
        <v>0</v>
      </c>
    </row>
    <row r="38" spans="1:6" ht="12.75">
      <c r="A38" s="126" t="s">
        <v>270</v>
      </c>
      <c r="B38" s="127"/>
      <c r="C38" s="127"/>
      <c r="D38" s="130"/>
      <c r="E38" s="129">
        <f>E17-SUM(E18:E29)</f>
        <v>0</v>
      </c>
      <c r="F38" s="5"/>
    </row>
    <row r="39" spans="1:4" ht="15.75">
      <c r="A39" s="2" t="s">
        <v>142</v>
      </c>
      <c r="B39" s="10"/>
      <c r="C39" s="10"/>
      <c r="D39" s="1"/>
    </row>
    <row r="40" spans="1:4" ht="15.75">
      <c r="A40" s="2" t="s">
        <v>204</v>
      </c>
      <c r="B40" s="10"/>
      <c r="C40" s="10"/>
      <c r="D40" s="1"/>
    </row>
    <row r="41" spans="1:4" ht="24" customHeight="1">
      <c r="A41" s="1" t="s">
        <v>101</v>
      </c>
      <c r="D41" s="1"/>
    </row>
    <row r="42" spans="1:3" ht="12.75">
      <c r="A42" s="19"/>
      <c r="B42" s="20"/>
      <c r="C42" s="20"/>
    </row>
    <row r="43" spans="1:5" ht="15.75">
      <c r="A43" s="1"/>
      <c r="B43" s="2"/>
      <c r="C43" s="2"/>
      <c r="E43" s="2"/>
    </row>
    <row r="44" ht="15.75">
      <c r="A44" s="1" t="s">
        <v>3</v>
      </c>
    </row>
    <row r="45" ht="21.75" customHeight="1">
      <c r="A45" s="1" t="s">
        <v>143</v>
      </c>
    </row>
    <row r="47" ht="15.75">
      <c r="A47" s="1" t="s">
        <v>80</v>
      </c>
    </row>
    <row r="48" ht="12.75">
      <c r="A48" t="s">
        <v>10</v>
      </c>
    </row>
    <row r="52" ht="12.75">
      <c r="A52" s="12" t="e">
        <f>E18*#REF!</f>
        <v>#REF!</v>
      </c>
    </row>
  </sheetData>
  <sheetProtection/>
  <mergeCells count="10">
    <mergeCell ref="A5:E5"/>
    <mergeCell ref="A6:E6"/>
    <mergeCell ref="A7:E7"/>
    <mergeCell ref="A8:E8"/>
    <mergeCell ref="A9:E9"/>
    <mergeCell ref="A11:A12"/>
    <mergeCell ref="B11:B12"/>
    <mergeCell ref="C11:C12"/>
    <mergeCell ref="D11:D12"/>
    <mergeCell ref="E11:E12"/>
  </mergeCells>
  <printOptions/>
  <pageMargins left="0.25" right="0.25" top="0.75" bottom="0.75" header="0.3" footer="0.3"/>
  <pageSetup fitToWidth="0" fitToHeight="1" horizontalDpi="600" verticalDpi="600" orientation="portrait" paperSize="9" scale="93" r:id="rId1"/>
  <headerFooter alignWithMargins="0">
    <oddFooter>&amp;L&amp;7ОПФА ПФУ                                            &amp;R&amp;6&amp;D,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6.25390625" style="29" customWidth="1"/>
    <col min="2" max="2" width="9.125" style="29" customWidth="1"/>
    <col min="3" max="3" width="46.375" style="29" customWidth="1"/>
    <col min="4" max="4" width="7.875" style="29" customWidth="1"/>
    <col min="5" max="5" width="31.375" style="29" customWidth="1"/>
    <col min="6" max="6" width="21.75390625" style="29" customWidth="1"/>
    <col min="7" max="7" width="17.25390625" style="29" hidden="1" customWidth="1"/>
    <col min="8" max="9" width="0" style="29" hidden="1" customWidth="1"/>
    <col min="10" max="10" width="9.125" style="29" customWidth="1"/>
    <col min="11" max="11" width="15.75390625" style="29" customWidth="1"/>
    <col min="12" max="16384" width="9.125" style="29" customWidth="1"/>
  </cols>
  <sheetData>
    <row r="1" ht="12.75">
      <c r="B1" s="28" t="s">
        <v>102</v>
      </c>
    </row>
    <row r="2" spans="1:6" ht="12.75">
      <c r="A2" s="28"/>
      <c r="B2" s="28"/>
      <c r="C2" s="28"/>
      <c r="D2" s="28"/>
      <c r="E2" s="28"/>
      <c r="F2" s="28"/>
    </row>
    <row r="3" spans="1:6" ht="13.5" thickBot="1">
      <c r="A3" s="98" t="s">
        <v>30</v>
      </c>
      <c r="B3" s="99" t="s">
        <v>31</v>
      </c>
      <c r="C3" s="99"/>
      <c r="D3" s="99"/>
      <c r="E3" s="98" t="s">
        <v>36</v>
      </c>
      <c r="F3" s="98" t="s">
        <v>37</v>
      </c>
    </row>
    <row r="4" spans="1:6" ht="15.75">
      <c r="A4" s="42"/>
      <c r="B4" s="15" t="s">
        <v>7</v>
      </c>
      <c r="C4" s="42"/>
      <c r="D4" s="42"/>
      <c r="E4" s="42"/>
      <c r="F4" s="42"/>
    </row>
    <row r="5" spans="1:8" ht="14.25">
      <c r="A5" s="43">
        <v>1</v>
      </c>
      <c r="B5" s="44" t="s">
        <v>42</v>
      </c>
      <c r="C5" s="44"/>
      <c r="D5" s="44"/>
      <c r="E5" s="45">
        <v>1293</v>
      </c>
      <c r="F5" s="49" t="s">
        <v>56</v>
      </c>
      <c r="H5" s="29">
        <v>400</v>
      </c>
    </row>
    <row r="6" spans="1:8" ht="12.75">
      <c r="A6" s="43">
        <v>2</v>
      </c>
      <c r="B6" s="44" t="s">
        <v>68</v>
      </c>
      <c r="C6" s="44"/>
      <c r="D6" s="44"/>
      <c r="E6" s="45">
        <v>10</v>
      </c>
      <c r="F6" s="44"/>
      <c r="G6" s="29">
        <v>7</v>
      </c>
      <c r="H6" s="29">
        <v>6</v>
      </c>
    </row>
    <row r="7" spans="1:6" ht="12.75">
      <c r="A7" s="43">
        <v>3</v>
      </c>
      <c r="B7" s="44" t="s">
        <v>104</v>
      </c>
      <c r="C7" s="44"/>
      <c r="D7" s="44"/>
      <c r="E7" s="45">
        <v>84</v>
      </c>
      <c r="F7" s="44"/>
    </row>
    <row r="8" spans="1:6" ht="12.75">
      <c r="A8" s="43">
        <v>4</v>
      </c>
      <c r="B8" s="44" t="s">
        <v>103</v>
      </c>
      <c r="C8" s="44"/>
      <c r="D8" s="44"/>
      <c r="E8" s="45" t="s">
        <v>38</v>
      </c>
      <c r="F8" s="46">
        <f>E7*E5</f>
        <v>108612</v>
      </c>
    </row>
    <row r="9" spans="1:6" ht="12.75">
      <c r="A9" s="43">
        <v>5</v>
      </c>
      <c r="B9" s="44" t="s">
        <v>66</v>
      </c>
      <c r="C9" s="44"/>
      <c r="D9" s="44"/>
      <c r="E9" s="45">
        <v>0.3</v>
      </c>
      <c r="F9" s="46">
        <f>F8*E9</f>
        <v>32583.6</v>
      </c>
    </row>
    <row r="10" spans="1:7" ht="12.75">
      <c r="A10" s="43">
        <v>6</v>
      </c>
      <c r="B10" s="44" t="s">
        <v>105</v>
      </c>
      <c r="C10" s="44"/>
      <c r="D10" s="44"/>
      <c r="E10" s="45" t="s">
        <v>39</v>
      </c>
      <c r="F10" s="47">
        <f>SUM(F8:F9)</f>
        <v>141195.6</v>
      </c>
      <c r="G10" s="48">
        <f>F10/E6/F13</f>
        <v>29415.750000000004</v>
      </c>
    </row>
    <row r="11" spans="1:6" ht="16.5" customHeight="1">
      <c r="A11" s="43"/>
      <c r="B11" s="49" t="s">
        <v>106</v>
      </c>
      <c r="C11" s="44"/>
      <c r="D11" s="44"/>
      <c r="E11" s="45"/>
      <c r="F11" s="50"/>
    </row>
    <row r="12" spans="1:9" ht="12.75">
      <c r="A12" s="43">
        <v>7</v>
      </c>
      <c r="B12" s="44" t="s">
        <v>67</v>
      </c>
      <c r="C12" s="44"/>
      <c r="D12" s="44"/>
      <c r="E12" s="118" t="s">
        <v>253</v>
      </c>
      <c r="F12" s="46">
        <f>'9. Приложение 14 к Регламенту'!E18*'10.Расчет безуб. мн проектов'!E6</f>
        <v>144000</v>
      </c>
      <c r="I12" s="51"/>
    </row>
    <row r="13" spans="1:6" ht="13.5" thickBot="1">
      <c r="A13" s="52">
        <v>8</v>
      </c>
      <c r="B13" s="53" t="s">
        <v>108</v>
      </c>
      <c r="C13" s="53"/>
      <c r="D13" s="53"/>
      <c r="E13" s="119" t="s">
        <v>254</v>
      </c>
      <c r="F13" s="54">
        <f>'9. Приложение 14 к Регламенту'!E18/'9. Приложение 14 к Регламенту'!E14</f>
        <v>0.48</v>
      </c>
    </row>
    <row r="14" spans="1:7" ht="12.75">
      <c r="A14" s="100">
        <v>9</v>
      </c>
      <c r="B14" s="101" t="s">
        <v>107</v>
      </c>
      <c r="C14" s="102"/>
      <c r="D14" s="102"/>
      <c r="E14" s="120" t="s">
        <v>32</v>
      </c>
      <c r="F14" s="103">
        <f>F12/F10</f>
        <v>1.0198618087249178</v>
      </c>
      <c r="G14" s="58">
        <f>'5. Приложение 12 к Регламенту'!E15/'10.Расчет безуб. мн проектов'!F15</f>
        <v>0.8498848406040982</v>
      </c>
    </row>
    <row r="15" spans="1:8" ht="30" customHeight="1">
      <c r="A15" s="34" t="s">
        <v>110</v>
      </c>
      <c r="B15" s="34"/>
      <c r="C15" s="34"/>
      <c r="D15" s="59">
        <f>E6</f>
        <v>10</v>
      </c>
      <c r="E15" s="35" t="s">
        <v>40</v>
      </c>
      <c r="F15" s="65">
        <f>F10/F13/E6</f>
        <v>29415.75</v>
      </c>
      <c r="G15" s="61"/>
      <c r="H15" s="34"/>
    </row>
    <row r="16" spans="1:8" ht="12.75">
      <c r="A16" s="34" t="s">
        <v>111</v>
      </c>
      <c r="B16" s="34"/>
      <c r="C16" s="34"/>
      <c r="D16" s="34"/>
      <c r="E16" s="62" t="s">
        <v>41</v>
      </c>
      <c r="F16" s="64">
        <f>ROUND(F15*E6/'7. Приложение 13 к Регламенту '!E16,0)</f>
        <v>10</v>
      </c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38.25" customHeight="1">
      <c r="A18" s="154" t="s">
        <v>213</v>
      </c>
      <c r="B18" s="154"/>
      <c r="C18" s="154"/>
      <c r="D18" s="154"/>
      <c r="E18" s="154"/>
      <c r="F18" s="154"/>
      <c r="G18" s="154"/>
      <c r="H18" s="154"/>
      <c r="I18" s="154"/>
    </row>
    <row r="20" ht="12.75">
      <c r="A20" s="115" t="s">
        <v>248</v>
      </c>
    </row>
  </sheetData>
  <sheetProtection/>
  <mergeCells count="1"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="90" zoomScaleNormal="90" workbookViewId="0" topLeftCell="A19">
      <selection activeCell="E49" sqref="E49"/>
    </sheetView>
  </sheetViews>
  <sheetFormatPr defaultColWidth="9.00390625" defaultRowHeight="12.75"/>
  <cols>
    <col min="1" max="1" width="59.875" style="0" customWidth="1"/>
    <col min="2" max="3" width="7.75390625" style="0" customWidth="1"/>
    <col min="4" max="4" width="10.75390625" style="0" customWidth="1"/>
    <col min="5" max="5" width="12.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43" t="s">
        <v>28</v>
      </c>
      <c r="B5" s="143"/>
      <c r="C5" s="143"/>
      <c r="D5" s="143"/>
      <c r="E5" s="143"/>
    </row>
    <row r="6" spans="1:5" ht="14.25">
      <c r="A6" s="139" t="s">
        <v>123</v>
      </c>
      <c r="B6" s="139"/>
      <c r="C6" s="139"/>
      <c r="D6" s="139"/>
      <c r="E6" s="139"/>
    </row>
    <row r="7" spans="1:5" ht="14.25">
      <c r="A7" s="139" t="s">
        <v>27</v>
      </c>
      <c r="B7" s="139"/>
      <c r="C7" s="139"/>
      <c r="D7" s="139"/>
      <c r="E7" s="139"/>
    </row>
    <row r="8" spans="1:5" ht="12.75">
      <c r="A8" s="140" t="s">
        <v>47</v>
      </c>
      <c r="B8" s="140"/>
      <c r="C8" s="140"/>
      <c r="D8" s="140"/>
      <c r="E8" s="140"/>
    </row>
    <row r="9" spans="1:5" ht="18" customHeight="1">
      <c r="A9" s="141" t="s">
        <v>218</v>
      </c>
      <c r="B9" s="139"/>
      <c r="C9" s="139"/>
      <c r="D9" s="139"/>
      <c r="E9" s="139"/>
    </row>
    <row r="10" ht="18" customHeight="1">
      <c r="A10" s="71" t="s">
        <v>122</v>
      </c>
    </row>
    <row r="11" spans="1:5" ht="12.75">
      <c r="A11" s="144" t="s">
        <v>2</v>
      </c>
      <c r="B11" s="144" t="s">
        <v>71</v>
      </c>
      <c r="C11" s="144" t="s">
        <v>70</v>
      </c>
      <c r="D11" s="147" t="s">
        <v>271</v>
      </c>
      <c r="E11" s="144" t="s">
        <v>90</v>
      </c>
    </row>
    <row r="12" spans="1:5" ht="30.75" customHeight="1">
      <c r="A12" s="145" t="s">
        <v>2</v>
      </c>
      <c r="B12" s="145"/>
      <c r="C12" s="145"/>
      <c r="D12" s="147"/>
      <c r="E12" s="146" t="s">
        <v>0</v>
      </c>
    </row>
    <row r="13" spans="1:5" s="84" customFormat="1" ht="11.25">
      <c r="A13" s="83">
        <v>1</v>
      </c>
      <c r="B13" s="83">
        <v>2</v>
      </c>
      <c r="C13" s="83">
        <v>3</v>
      </c>
      <c r="D13" s="83">
        <v>4</v>
      </c>
      <c r="E13" s="83">
        <v>5</v>
      </c>
    </row>
    <row r="14" spans="1:5" ht="15.75" customHeight="1">
      <c r="A14" s="78" t="s">
        <v>72</v>
      </c>
      <c r="B14" s="78"/>
      <c r="C14" s="78"/>
      <c r="D14" s="132">
        <v>1</v>
      </c>
      <c r="E14" s="96">
        <v>90000</v>
      </c>
    </row>
    <row r="15" spans="1:5" ht="25.5">
      <c r="A15" s="76" t="s">
        <v>156</v>
      </c>
      <c r="B15" s="77"/>
      <c r="C15" s="77"/>
      <c r="D15" s="133">
        <v>0.32</v>
      </c>
      <c r="E15" s="91">
        <f>E14*D15</f>
        <v>28800</v>
      </c>
    </row>
    <row r="16" spans="1:5" ht="22.5" customHeight="1">
      <c r="A16" s="78" t="s">
        <v>131</v>
      </c>
      <c r="B16" s="78"/>
      <c r="C16" s="78"/>
      <c r="D16" s="122">
        <v>0.1</v>
      </c>
      <c r="E16" s="92">
        <f>E14*D16</f>
        <v>9000</v>
      </c>
    </row>
    <row r="17" spans="1:5" ht="21" customHeight="1">
      <c r="A17" s="78" t="s">
        <v>11</v>
      </c>
      <c r="B17" s="78"/>
      <c r="C17" s="78"/>
      <c r="D17" s="122">
        <v>0.58</v>
      </c>
      <c r="E17" s="92">
        <f>E14*D17</f>
        <v>52200</v>
      </c>
    </row>
    <row r="18" spans="1:5" ht="40.5" customHeight="1">
      <c r="A18" s="78" t="s">
        <v>167</v>
      </c>
      <c r="B18" s="78"/>
      <c r="C18" s="78"/>
      <c r="D18" s="122"/>
      <c r="E18" s="92">
        <f>E14-E15</f>
        <v>61200</v>
      </c>
    </row>
    <row r="19" spans="1:5" ht="31.5" customHeight="1">
      <c r="A19" s="78" t="s">
        <v>12</v>
      </c>
      <c r="B19" s="78"/>
      <c r="C19" s="78"/>
      <c r="D19" s="122">
        <v>0.03</v>
      </c>
      <c r="E19" s="92">
        <f>E18*D19</f>
        <v>1836</v>
      </c>
    </row>
    <row r="20" spans="1:5" ht="31.5" customHeight="1">
      <c r="A20" s="78" t="s">
        <v>168</v>
      </c>
      <c r="B20" s="78"/>
      <c r="C20" s="78"/>
      <c r="D20" s="79"/>
      <c r="E20" s="92">
        <f>E18-E19</f>
        <v>59364</v>
      </c>
    </row>
    <row r="21" spans="1:5" ht="16.5" customHeight="1">
      <c r="A21" s="81" t="s">
        <v>13</v>
      </c>
      <c r="B21" s="72"/>
      <c r="C21" s="72"/>
      <c r="D21" s="121">
        <f>SUM(D22:D34)</f>
        <v>1</v>
      </c>
      <c r="E21" s="93">
        <f>E20</f>
        <v>59364</v>
      </c>
    </row>
    <row r="22" spans="1:5" ht="12.75">
      <c r="A22" s="81" t="s">
        <v>14</v>
      </c>
      <c r="B22" s="72">
        <v>111</v>
      </c>
      <c r="C22" s="72">
        <v>211</v>
      </c>
      <c r="D22" s="121">
        <v>0.55</v>
      </c>
      <c r="E22" s="93">
        <f aca="true" t="shared" si="0" ref="E22:E33">$E$21*D22</f>
        <v>32650.200000000004</v>
      </c>
    </row>
    <row r="23" spans="1:5" ht="12.75">
      <c r="A23" s="78" t="s">
        <v>172</v>
      </c>
      <c r="B23" s="72">
        <v>112</v>
      </c>
      <c r="C23" s="72">
        <v>212</v>
      </c>
      <c r="D23" s="122">
        <v>0.0042</v>
      </c>
      <c r="E23" s="92">
        <f t="shared" si="0"/>
        <v>249.32879999999997</v>
      </c>
    </row>
    <row r="24" spans="1:5" ht="36">
      <c r="A24" s="74" t="s">
        <v>173</v>
      </c>
      <c r="B24" s="82">
        <v>112</v>
      </c>
      <c r="C24" s="82">
        <v>226</v>
      </c>
      <c r="D24" s="122">
        <v>0.0097</v>
      </c>
      <c r="E24" s="92">
        <f t="shared" si="0"/>
        <v>575.8308000000001</v>
      </c>
    </row>
    <row r="25" spans="1:5" ht="35.25" customHeight="1">
      <c r="A25" s="74" t="s">
        <v>158</v>
      </c>
      <c r="B25" s="82">
        <v>113</v>
      </c>
      <c r="C25" s="82">
        <v>226</v>
      </c>
      <c r="D25" s="122">
        <v>0.0011</v>
      </c>
      <c r="E25" s="92">
        <f t="shared" si="0"/>
        <v>65.30040000000001</v>
      </c>
    </row>
    <row r="26" spans="1:5" ht="12.75">
      <c r="A26" s="81" t="s">
        <v>188</v>
      </c>
      <c r="B26" s="72">
        <v>119</v>
      </c>
      <c r="C26" s="72">
        <v>213</v>
      </c>
      <c r="D26" s="123">
        <f>D22*0.302</f>
        <v>0.1661</v>
      </c>
      <c r="E26" s="93">
        <f t="shared" si="0"/>
        <v>9860.3604</v>
      </c>
    </row>
    <row r="27" spans="1:5" ht="12.75">
      <c r="A27" s="78" t="s">
        <v>159</v>
      </c>
      <c r="B27" s="72">
        <v>244</v>
      </c>
      <c r="C27" s="72">
        <v>221</v>
      </c>
      <c r="D27" s="122">
        <v>0.01</v>
      </c>
      <c r="E27" s="92">
        <f t="shared" si="0"/>
        <v>593.64</v>
      </c>
    </row>
    <row r="28" spans="1:5" ht="12.75">
      <c r="A28" s="78" t="s">
        <v>160</v>
      </c>
      <c r="B28" s="72">
        <v>244</v>
      </c>
      <c r="C28" s="72">
        <v>222</v>
      </c>
      <c r="D28" s="122">
        <v>0.01</v>
      </c>
      <c r="E28" s="92">
        <f t="shared" si="0"/>
        <v>593.64</v>
      </c>
    </row>
    <row r="29" spans="1:6" s="18" customFormat="1" ht="12.75">
      <c r="A29" s="76" t="s">
        <v>161</v>
      </c>
      <c r="B29" s="82">
        <v>244</v>
      </c>
      <c r="C29" s="82">
        <v>223</v>
      </c>
      <c r="D29" s="124">
        <v>0</v>
      </c>
      <c r="E29" s="94">
        <f t="shared" si="0"/>
        <v>0</v>
      </c>
      <c r="F29"/>
    </row>
    <row r="30" spans="1:6" s="18" customFormat="1" ht="12.75">
      <c r="A30" s="76" t="s">
        <v>162</v>
      </c>
      <c r="B30" s="82">
        <v>244</v>
      </c>
      <c r="C30" s="82">
        <v>224</v>
      </c>
      <c r="D30" s="124">
        <v>0.002</v>
      </c>
      <c r="E30" s="94">
        <f t="shared" si="0"/>
        <v>118.72800000000001</v>
      </c>
      <c r="F30"/>
    </row>
    <row r="31" spans="1:5" ht="16.5" customHeight="1">
      <c r="A31" s="81" t="s">
        <v>163</v>
      </c>
      <c r="B31" s="72">
        <v>244</v>
      </c>
      <c r="C31" s="72">
        <v>225</v>
      </c>
      <c r="D31" s="121">
        <v>0.077</v>
      </c>
      <c r="E31" s="93">
        <f t="shared" si="0"/>
        <v>4571.028</v>
      </c>
    </row>
    <row r="32" spans="1:5" ht="12.75">
      <c r="A32" s="78" t="s">
        <v>164</v>
      </c>
      <c r="B32" s="72">
        <v>244</v>
      </c>
      <c r="C32" s="72">
        <v>226</v>
      </c>
      <c r="D32" s="122">
        <v>0.0649</v>
      </c>
      <c r="E32" s="92">
        <f t="shared" si="0"/>
        <v>3852.7236</v>
      </c>
    </row>
    <row r="33" spans="1:5" ht="12.75">
      <c r="A33" s="78" t="s">
        <v>165</v>
      </c>
      <c r="B33" s="72">
        <v>244</v>
      </c>
      <c r="C33" s="72">
        <v>310</v>
      </c>
      <c r="D33" s="122">
        <v>0.05</v>
      </c>
      <c r="E33" s="92">
        <f t="shared" si="0"/>
        <v>2968.2000000000003</v>
      </c>
    </row>
    <row r="34" spans="1:5" ht="12.75">
      <c r="A34" s="78" t="s">
        <v>166</v>
      </c>
      <c r="B34" s="72">
        <v>244</v>
      </c>
      <c r="C34" s="72">
        <v>340</v>
      </c>
      <c r="D34" s="122">
        <f>SUM(D35:D42)</f>
        <v>0.055</v>
      </c>
      <c r="E34" s="90">
        <f>SUM(E35:E42)</f>
        <v>3265.02</v>
      </c>
    </row>
    <row r="35" spans="1:5" ht="22.5">
      <c r="A35" s="112" t="s">
        <v>194</v>
      </c>
      <c r="B35" s="113">
        <v>244</v>
      </c>
      <c r="C35" s="111">
        <v>341</v>
      </c>
      <c r="D35" s="125">
        <v>0</v>
      </c>
      <c r="E35" s="114">
        <f aca="true" t="shared" si="1" ref="E35:E42">$E$21*D35</f>
        <v>0</v>
      </c>
    </row>
    <row r="36" spans="1:5" ht="12.75">
      <c r="A36" s="112" t="s">
        <v>195</v>
      </c>
      <c r="B36" s="113">
        <v>244</v>
      </c>
      <c r="C36" s="111">
        <v>342</v>
      </c>
      <c r="D36" s="125">
        <v>0</v>
      </c>
      <c r="E36" s="114">
        <f t="shared" si="1"/>
        <v>0</v>
      </c>
    </row>
    <row r="37" spans="1:5" ht="12.75">
      <c r="A37" s="112" t="s">
        <v>196</v>
      </c>
      <c r="B37" s="113">
        <v>244</v>
      </c>
      <c r="C37" s="111">
        <v>343</v>
      </c>
      <c r="D37" s="125">
        <v>0</v>
      </c>
      <c r="E37" s="114">
        <f t="shared" si="1"/>
        <v>0</v>
      </c>
    </row>
    <row r="38" spans="1:5" ht="12.75">
      <c r="A38" s="112" t="s">
        <v>197</v>
      </c>
      <c r="B38" s="113">
        <v>244</v>
      </c>
      <c r="C38" s="111">
        <v>344</v>
      </c>
      <c r="D38" s="125">
        <v>0</v>
      </c>
      <c r="E38" s="114">
        <f t="shared" si="1"/>
        <v>0</v>
      </c>
    </row>
    <row r="39" spans="1:5" ht="12.75">
      <c r="A39" s="112" t="s">
        <v>198</v>
      </c>
      <c r="B39" s="113">
        <v>244</v>
      </c>
      <c r="C39" s="111">
        <v>345</v>
      </c>
      <c r="D39" s="125">
        <v>0</v>
      </c>
      <c r="E39" s="114">
        <f t="shared" si="1"/>
        <v>0</v>
      </c>
    </row>
    <row r="40" spans="1:5" ht="12.75">
      <c r="A40" s="112" t="s">
        <v>199</v>
      </c>
      <c r="B40" s="113">
        <v>244</v>
      </c>
      <c r="C40" s="111">
        <v>346</v>
      </c>
      <c r="D40" s="125">
        <v>0.055</v>
      </c>
      <c r="E40" s="114">
        <f t="shared" si="1"/>
        <v>3265.02</v>
      </c>
    </row>
    <row r="41" spans="1:5" ht="12" customHeight="1">
      <c r="A41" s="112" t="s">
        <v>200</v>
      </c>
      <c r="B41" s="113">
        <v>244</v>
      </c>
      <c r="C41" s="111">
        <v>347</v>
      </c>
      <c r="D41" s="125">
        <v>0</v>
      </c>
      <c r="E41" s="114">
        <f t="shared" si="1"/>
        <v>0</v>
      </c>
    </row>
    <row r="42" spans="1:5" ht="13.5" customHeight="1">
      <c r="A42" s="112" t="s">
        <v>201</v>
      </c>
      <c r="B42" s="113">
        <v>244</v>
      </c>
      <c r="C42" s="111">
        <v>349</v>
      </c>
      <c r="D42" s="125">
        <v>0</v>
      </c>
      <c r="E42" s="114">
        <f t="shared" si="1"/>
        <v>0</v>
      </c>
    </row>
    <row r="43" spans="1:5" ht="13.5" customHeight="1">
      <c r="A43" s="126" t="s">
        <v>270</v>
      </c>
      <c r="B43" s="127"/>
      <c r="C43" s="127"/>
      <c r="D43" s="128"/>
      <c r="E43" s="129">
        <f>E21-SUM(E22:E34)</f>
        <v>0</v>
      </c>
    </row>
    <row r="44" spans="1:6" ht="17.25" customHeight="1">
      <c r="A44" s="2" t="s">
        <v>130</v>
      </c>
      <c r="B44" s="24"/>
      <c r="C44" s="24"/>
      <c r="D44" s="25"/>
      <c r="E44" s="26"/>
      <c r="F44" s="5"/>
    </row>
    <row r="45" spans="1:5" ht="112.5" customHeight="1">
      <c r="A45" s="110" t="s">
        <v>170</v>
      </c>
      <c r="B45" s="142" t="s">
        <v>249</v>
      </c>
      <c r="C45" s="142"/>
      <c r="D45" s="142"/>
      <c r="E45" s="142"/>
    </row>
    <row r="46" spans="1:5" ht="15">
      <c r="A46" s="29" t="s">
        <v>146</v>
      </c>
      <c r="B46" s="87">
        <f>'2. Расчет безубыт.ОПОП ВО'!D6</f>
        <v>104</v>
      </c>
      <c r="C46" s="30"/>
      <c r="D46" s="29"/>
      <c r="E46" s="6"/>
    </row>
    <row r="47" spans="1:5" ht="17.25" customHeight="1">
      <c r="A47" s="28" t="s">
        <v>7</v>
      </c>
      <c r="B47" s="30"/>
      <c r="C47" s="30"/>
      <c r="D47" s="29"/>
      <c r="E47" s="6"/>
    </row>
    <row r="48" spans="1:5" ht="15">
      <c r="A48" s="29" t="s">
        <v>26</v>
      </c>
      <c r="B48" s="87">
        <f>'2. Расчет безубыт.ОПОП ВО'!D5</f>
        <v>15</v>
      </c>
      <c r="C48" s="30"/>
      <c r="D48" s="29"/>
      <c r="E48" s="6"/>
    </row>
    <row r="49" spans="1:5" ht="15">
      <c r="A49" s="29" t="s">
        <v>25</v>
      </c>
      <c r="B49" s="87">
        <f>'2. Расчет безубыт.ОПОП ВО'!D7</f>
        <v>9</v>
      </c>
      <c r="C49" s="88"/>
      <c r="D49" s="29"/>
      <c r="E49" s="6"/>
    </row>
    <row r="50" spans="1:5" ht="15">
      <c r="A50" s="29" t="s">
        <v>8</v>
      </c>
      <c r="B50" s="87">
        <f>'2. Расчет безубыт.ОПОП ВО'!D9</f>
        <v>4</v>
      </c>
      <c r="C50" s="88"/>
      <c r="D50" s="87">
        <f>'2. Расчет безубыт.ОПОП ВО'!D10</f>
        <v>8</v>
      </c>
      <c r="E50" s="6"/>
    </row>
    <row r="51" spans="1:5" ht="15">
      <c r="A51" s="29" t="s">
        <v>9</v>
      </c>
      <c r="B51" s="87">
        <f>'2. Расчет безубыт.ОПОП ВО'!D14</f>
        <v>2</v>
      </c>
      <c r="C51" s="88"/>
      <c r="D51" s="87">
        <f>'2. Расчет безубыт.ОПОП ВО'!D13</f>
        <v>4</v>
      </c>
      <c r="E51" s="6"/>
    </row>
    <row r="52" spans="1:5" ht="15.75" customHeight="1">
      <c r="A52" s="29" t="s">
        <v>148</v>
      </c>
      <c r="B52" s="89">
        <f>'2. Расчет безубыт.ОПОП ВО'!D4</f>
        <v>776</v>
      </c>
      <c r="C52" s="29"/>
      <c r="D52" s="29"/>
      <c r="E52" s="6"/>
    </row>
    <row r="53" spans="1:4" ht="22.5" customHeight="1">
      <c r="A53" s="1" t="s">
        <v>157</v>
      </c>
      <c r="D53" s="1"/>
    </row>
    <row r="54" spans="1:5" ht="15.75">
      <c r="A54" s="1"/>
      <c r="B54" s="2"/>
      <c r="C54" s="2"/>
      <c r="E54" s="2"/>
    </row>
    <row r="55" ht="15.75" customHeight="1">
      <c r="A55" s="1" t="s">
        <v>3</v>
      </c>
    </row>
    <row r="56" ht="15" customHeight="1">
      <c r="A56" s="1" t="s">
        <v>132</v>
      </c>
    </row>
    <row r="57" ht="15" customHeight="1">
      <c r="A57" s="1"/>
    </row>
    <row r="58" ht="15.75">
      <c r="A58" s="1" t="s">
        <v>48</v>
      </c>
    </row>
    <row r="62" ht="12.75">
      <c r="A62" t="s">
        <v>10</v>
      </c>
    </row>
    <row r="66" ht="12.75">
      <c r="A66" s="12">
        <f>E22*B48</f>
        <v>489753.00000000006</v>
      </c>
    </row>
  </sheetData>
  <sheetProtection/>
  <mergeCells count="11">
    <mergeCell ref="A6:E6"/>
    <mergeCell ref="A7:E7"/>
    <mergeCell ref="A8:E8"/>
    <mergeCell ref="A9:E9"/>
    <mergeCell ref="B45:E45"/>
    <mergeCell ref="A5:E5"/>
    <mergeCell ref="B11:B12"/>
    <mergeCell ref="A11:A12"/>
    <mergeCell ref="E11:E12"/>
    <mergeCell ref="D11:D12"/>
    <mergeCell ref="C11:C12"/>
  </mergeCells>
  <printOptions/>
  <pageMargins left="0.7874015748031497" right="0.31496062992125984" top="0.5905511811023623" bottom="0.5905511811023623" header="0.5118110236220472" footer="0.31496062992125984"/>
  <pageSetup fitToWidth="0" horizontalDpi="600" verticalDpi="600" orientation="portrait" paperSize="9" scale="72" r:id="rId1"/>
  <headerFooter alignWithMargins="0">
    <oddFooter>&amp;L&amp;7ОПФА ПФУ&amp;R&amp;6&amp;D, &amp;F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2" width="9.125" style="29" customWidth="1"/>
    <col min="3" max="3" width="44.75390625" style="29" customWidth="1"/>
    <col min="4" max="4" width="13.75390625" style="29" customWidth="1"/>
    <col min="5" max="5" width="11.625" style="29" customWidth="1"/>
    <col min="6" max="16384" width="9.125" style="29" customWidth="1"/>
  </cols>
  <sheetData>
    <row r="1" ht="12.75">
      <c r="A1" s="28" t="s">
        <v>121</v>
      </c>
    </row>
    <row r="2" ht="12.75">
      <c r="A2" s="28"/>
    </row>
    <row r="3" spans="4:6" ht="12.75">
      <c r="D3" s="29" t="s">
        <v>147</v>
      </c>
      <c r="E3" s="29" t="s">
        <v>21</v>
      </c>
      <c r="F3" s="29" t="s">
        <v>202</v>
      </c>
    </row>
    <row r="4" spans="1:5" ht="12.75">
      <c r="A4" s="29" t="s">
        <v>144</v>
      </c>
      <c r="D4" s="28">
        <v>776</v>
      </c>
      <c r="E4" s="28" t="s">
        <v>56</v>
      </c>
    </row>
    <row r="5" spans="1:4" ht="12.75">
      <c r="A5" s="29" t="s">
        <v>61</v>
      </c>
      <c r="D5" s="29">
        <v>15</v>
      </c>
    </row>
    <row r="6" spans="1:4" ht="12.75">
      <c r="A6" s="29" t="s">
        <v>15</v>
      </c>
      <c r="D6" s="29">
        <v>104</v>
      </c>
    </row>
    <row r="7" spans="1:4" ht="12.75">
      <c r="A7" s="29" t="s">
        <v>16</v>
      </c>
      <c r="D7" s="29">
        <v>9</v>
      </c>
    </row>
    <row r="8" spans="1:5" ht="12.75">
      <c r="A8" s="29" t="s">
        <v>62</v>
      </c>
      <c r="D8" s="29">
        <f>D6</f>
        <v>104</v>
      </c>
      <c r="E8" s="36">
        <f>D8*D4</f>
        <v>80704</v>
      </c>
    </row>
    <row r="9" spans="1:7" ht="12.75">
      <c r="A9" s="29" t="s">
        <v>17</v>
      </c>
      <c r="D9" s="30">
        <v>4</v>
      </c>
      <c r="E9" s="36">
        <f>F9/60*D5*D4*D9</f>
        <v>15520</v>
      </c>
      <c r="F9" s="29">
        <v>20</v>
      </c>
      <c r="G9" s="29" t="s">
        <v>51</v>
      </c>
    </row>
    <row r="10" spans="1:7" ht="12.75">
      <c r="A10" s="29" t="s">
        <v>18</v>
      </c>
      <c r="D10" s="30">
        <v>8</v>
      </c>
      <c r="E10" s="36">
        <f>F10/60*D5*D4*D10</f>
        <v>15520</v>
      </c>
      <c r="F10" s="29">
        <v>10</v>
      </c>
      <c r="G10" s="29" t="s">
        <v>52</v>
      </c>
    </row>
    <row r="11" spans="1:7" ht="12.75">
      <c r="A11" s="29" t="s">
        <v>54</v>
      </c>
      <c r="D11" s="30">
        <f>D9</f>
        <v>4</v>
      </c>
      <c r="E11" s="36">
        <f>D11*D4*F11</f>
        <v>6208</v>
      </c>
      <c r="F11" s="29">
        <v>2</v>
      </c>
      <c r="G11" s="29" t="s">
        <v>53</v>
      </c>
    </row>
    <row r="12" spans="1:7" ht="12.75">
      <c r="A12" s="29" t="s">
        <v>57</v>
      </c>
      <c r="D12" s="31">
        <f>F12/60</f>
        <v>0.16666666666666666</v>
      </c>
      <c r="E12" s="36">
        <f>F12/60*D5*D4</f>
        <v>1940</v>
      </c>
      <c r="F12" s="29">
        <v>10</v>
      </c>
      <c r="G12" s="29" t="s">
        <v>52</v>
      </c>
    </row>
    <row r="13" spans="1:7" ht="12.75">
      <c r="A13" s="29" t="s">
        <v>19</v>
      </c>
      <c r="D13" s="29">
        <v>4</v>
      </c>
      <c r="E13" s="36">
        <f>D13*F13*D5*D4</f>
        <v>139680</v>
      </c>
      <c r="F13" s="29">
        <v>3</v>
      </c>
      <c r="G13" s="29" t="s">
        <v>59</v>
      </c>
    </row>
    <row r="14" spans="1:7" ht="12.75">
      <c r="A14" s="29" t="s">
        <v>20</v>
      </c>
      <c r="D14" s="29">
        <v>2</v>
      </c>
      <c r="E14" s="36">
        <f>D14*F14*D5*D4</f>
        <v>46560</v>
      </c>
      <c r="F14" s="29">
        <v>2</v>
      </c>
      <c r="G14" s="29" t="s">
        <v>60</v>
      </c>
    </row>
    <row r="15" spans="1:7" ht="14.25" customHeight="1">
      <c r="A15" s="148" t="s">
        <v>23</v>
      </c>
      <c r="B15" s="149"/>
      <c r="C15" s="149"/>
      <c r="D15" s="29">
        <v>2</v>
      </c>
      <c r="E15" s="36">
        <f>F15*D5*D4*D15</f>
        <v>46560</v>
      </c>
      <c r="F15" s="29">
        <v>2</v>
      </c>
      <c r="G15" s="29" t="s">
        <v>49</v>
      </c>
    </row>
    <row r="16" spans="1:7" ht="23.25" customHeight="1">
      <c r="A16" s="148" t="s">
        <v>24</v>
      </c>
      <c r="B16" s="149"/>
      <c r="C16" s="149"/>
      <c r="D16" s="29">
        <v>4</v>
      </c>
      <c r="E16" s="36">
        <f>F16*D5*D4*D16</f>
        <v>46560</v>
      </c>
      <c r="F16" s="29">
        <v>1</v>
      </c>
      <c r="G16" s="29" t="s">
        <v>50</v>
      </c>
    </row>
    <row r="17" spans="1:5" ht="24.75" customHeight="1">
      <c r="A17" s="148" t="s">
        <v>203</v>
      </c>
      <c r="B17" s="149"/>
      <c r="C17" s="149"/>
      <c r="D17" s="29">
        <v>3500</v>
      </c>
      <c r="E17" s="36">
        <f>D17*D7</f>
        <v>31500</v>
      </c>
    </row>
    <row r="18" spans="1:5" ht="12.75">
      <c r="A18" s="29" t="s">
        <v>55</v>
      </c>
      <c r="E18" s="37">
        <f>SUM(E8:E17)</f>
        <v>430752</v>
      </c>
    </row>
    <row r="19" spans="1:5" ht="12.75">
      <c r="A19" s="29" t="s">
        <v>45</v>
      </c>
      <c r="D19" s="29">
        <v>0.1</v>
      </c>
      <c r="E19" s="37">
        <f>E18*D19</f>
        <v>43075.200000000004</v>
      </c>
    </row>
    <row r="20" spans="1:5" ht="12.75">
      <c r="A20" s="29" t="s">
        <v>69</v>
      </c>
      <c r="E20" s="37">
        <f>SUM(E18:E19)</f>
        <v>473827.2</v>
      </c>
    </row>
    <row r="21" spans="1:5" ht="22.5" customHeight="1">
      <c r="A21" s="32" t="s">
        <v>74</v>
      </c>
      <c r="E21" s="33">
        <f>D5*'1. Приложение 10 к Регламенту'!E22/'2. Расчет безубыт.ОПОП ВО'!E20</f>
        <v>1.0336109872966348</v>
      </c>
    </row>
    <row r="23" spans="1:9" ht="39" customHeight="1">
      <c r="A23" s="150" t="s">
        <v>247</v>
      </c>
      <c r="B23" s="150"/>
      <c r="C23" s="150"/>
      <c r="D23" s="150"/>
      <c r="E23" s="150"/>
      <c r="F23" s="150"/>
      <c r="G23" s="150"/>
      <c r="H23" s="150"/>
      <c r="I23" s="150"/>
    </row>
    <row r="24" spans="1:2" ht="12.75">
      <c r="A24" s="35"/>
      <c r="B24" s="34"/>
    </row>
    <row r="25" ht="15.75" customHeight="1">
      <c r="A25" s="29" t="s">
        <v>246</v>
      </c>
    </row>
    <row r="27" ht="12.75">
      <c r="A27" s="29" t="s">
        <v>119</v>
      </c>
    </row>
    <row r="28" ht="12.75">
      <c r="A28" s="29" t="s">
        <v>245</v>
      </c>
    </row>
    <row r="30" ht="12.75">
      <c r="A30" s="115" t="s">
        <v>248</v>
      </c>
    </row>
    <row r="31" ht="12.75">
      <c r="C31" s="104"/>
    </row>
  </sheetData>
  <sheetProtection/>
  <mergeCells count="4">
    <mergeCell ref="A15:C15"/>
    <mergeCell ref="A16:C16"/>
    <mergeCell ref="A17:C17"/>
    <mergeCell ref="A23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90" zoomScaleNormal="90" workbookViewId="0" topLeftCell="A10">
      <selection activeCell="E21" sqref="E21"/>
    </sheetView>
  </sheetViews>
  <sheetFormatPr defaultColWidth="9.00390625" defaultRowHeight="12.75"/>
  <cols>
    <col min="1" max="1" width="62.625" style="0" customWidth="1"/>
    <col min="2" max="2" width="7.625" style="0" customWidth="1"/>
    <col min="3" max="3" width="8.00390625" style="0" customWidth="1"/>
    <col min="4" max="4" width="10.625" style="0" customWidth="1"/>
    <col min="5" max="5" width="14.75390625" style="0" customWidth="1"/>
    <col min="6" max="6" width="9.875" style="0" bestFit="1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43" t="s">
        <v>28</v>
      </c>
      <c r="B5" s="143"/>
      <c r="C5" s="143"/>
      <c r="D5" s="143"/>
      <c r="E5" s="143"/>
    </row>
    <row r="6" spans="1:5" ht="17.25" customHeight="1">
      <c r="A6" s="139" t="s">
        <v>123</v>
      </c>
      <c r="B6" s="139"/>
      <c r="C6" s="139"/>
      <c r="D6" s="139"/>
      <c r="E6" s="139"/>
    </row>
    <row r="7" spans="1:5" ht="18" customHeight="1">
      <c r="A7" s="139" t="s">
        <v>73</v>
      </c>
      <c r="B7" s="139"/>
      <c r="C7" s="139"/>
      <c r="D7" s="139"/>
      <c r="E7" s="139"/>
    </row>
    <row r="8" spans="1:5" ht="12.75">
      <c r="A8" s="140" t="s">
        <v>46</v>
      </c>
      <c r="B8" s="140"/>
      <c r="C8" s="140"/>
      <c r="D8" s="140"/>
      <c r="E8" s="140"/>
    </row>
    <row r="9" spans="1:5" ht="18" customHeight="1">
      <c r="A9" s="139" t="s">
        <v>219</v>
      </c>
      <c r="B9" s="139"/>
      <c r="C9" s="139"/>
      <c r="D9" s="139"/>
      <c r="E9" s="139"/>
    </row>
    <row r="10" ht="18" customHeight="1">
      <c r="A10" s="71" t="s">
        <v>122</v>
      </c>
    </row>
    <row r="11" spans="1:5" ht="12.75" customHeight="1">
      <c r="A11" s="144" t="s">
        <v>2</v>
      </c>
      <c r="B11" s="144" t="s">
        <v>71</v>
      </c>
      <c r="C11" s="144" t="s">
        <v>70</v>
      </c>
      <c r="D11" s="147" t="s">
        <v>271</v>
      </c>
      <c r="E11" s="144" t="s">
        <v>89</v>
      </c>
    </row>
    <row r="12" spans="1:5" ht="31.5" customHeight="1">
      <c r="A12" s="145" t="s">
        <v>2</v>
      </c>
      <c r="B12" s="151"/>
      <c r="C12" s="151"/>
      <c r="D12" s="147"/>
      <c r="E12" s="146"/>
    </row>
    <row r="13" spans="1:5" s="84" customFormat="1" ht="11.25">
      <c r="A13" s="83">
        <v>1</v>
      </c>
      <c r="B13" s="83">
        <v>2</v>
      </c>
      <c r="C13" s="83">
        <v>3</v>
      </c>
      <c r="D13" s="83">
        <v>4</v>
      </c>
      <c r="E13" s="83">
        <v>5</v>
      </c>
    </row>
    <row r="14" spans="1:5" ht="12.75">
      <c r="A14" s="78" t="s">
        <v>133</v>
      </c>
      <c r="B14" s="78"/>
      <c r="C14" s="78"/>
      <c r="D14" s="132">
        <v>1</v>
      </c>
      <c r="E14" s="96">
        <v>165000</v>
      </c>
    </row>
    <row r="15" spans="1:5" ht="12.75">
      <c r="A15" s="78" t="s">
        <v>156</v>
      </c>
      <c r="B15" s="95"/>
      <c r="C15" s="95"/>
      <c r="D15" s="132">
        <v>0.42</v>
      </c>
      <c r="E15" s="90">
        <f>E14*D15</f>
        <v>69300</v>
      </c>
    </row>
    <row r="16" spans="1:5" ht="12.75">
      <c r="A16" s="78" t="s">
        <v>134</v>
      </c>
      <c r="B16" s="95"/>
      <c r="C16" s="78"/>
      <c r="D16" s="122">
        <v>0.1</v>
      </c>
      <c r="E16" s="92">
        <f>E14*D16</f>
        <v>16500</v>
      </c>
    </row>
    <row r="17" spans="1:5" ht="21" customHeight="1">
      <c r="A17" s="78" t="s">
        <v>11</v>
      </c>
      <c r="B17" s="95"/>
      <c r="C17" s="78"/>
      <c r="D17" s="122">
        <v>0.48</v>
      </c>
      <c r="E17" s="92">
        <f>E14*D17</f>
        <v>79200</v>
      </c>
    </row>
    <row r="18" spans="1:5" ht="38.25" customHeight="1">
      <c r="A18" s="78" t="s">
        <v>169</v>
      </c>
      <c r="B18" s="95"/>
      <c r="C18" s="78"/>
      <c r="D18" s="122"/>
      <c r="E18" s="92">
        <f>E14-E15</f>
        <v>95700</v>
      </c>
    </row>
    <row r="19" spans="1:5" ht="31.5" customHeight="1">
      <c r="A19" s="78" t="s">
        <v>12</v>
      </c>
      <c r="B19" s="95"/>
      <c r="C19" s="78"/>
      <c r="D19" s="122">
        <v>0.03</v>
      </c>
      <c r="E19" s="92">
        <f>E18*D19</f>
        <v>2871</v>
      </c>
    </row>
    <row r="20" spans="1:5" ht="38.25" customHeight="1">
      <c r="A20" s="78" t="s">
        <v>168</v>
      </c>
      <c r="B20" s="95"/>
      <c r="C20" s="78"/>
      <c r="D20" s="122"/>
      <c r="E20" s="92">
        <f>E18-E19</f>
        <v>92829</v>
      </c>
    </row>
    <row r="21" spans="1:5" ht="16.5" customHeight="1">
      <c r="A21" s="81" t="s">
        <v>13</v>
      </c>
      <c r="B21" s="72"/>
      <c r="C21" s="72"/>
      <c r="D21" s="121">
        <f>SUM(D22:D34)</f>
        <v>1</v>
      </c>
      <c r="E21" s="93">
        <f>E20</f>
        <v>92829</v>
      </c>
    </row>
    <row r="22" spans="1:6" ht="12.75">
      <c r="A22" s="81" t="s">
        <v>14</v>
      </c>
      <c r="B22" s="72">
        <v>111</v>
      </c>
      <c r="C22" s="72">
        <v>211</v>
      </c>
      <c r="D22" s="121">
        <v>0.55</v>
      </c>
      <c r="E22" s="93">
        <f aca="true" t="shared" si="0" ref="E22:E33">$E$21*D22</f>
        <v>51055.950000000004</v>
      </c>
      <c r="F22" s="131"/>
    </row>
    <row r="23" spans="1:5" ht="12.75">
      <c r="A23" s="78" t="s">
        <v>172</v>
      </c>
      <c r="B23" s="72">
        <v>112</v>
      </c>
      <c r="C23" s="72">
        <v>212</v>
      </c>
      <c r="D23" s="122">
        <v>0.0042</v>
      </c>
      <c r="E23" s="92">
        <f t="shared" si="0"/>
        <v>389.8818</v>
      </c>
    </row>
    <row r="24" spans="1:5" ht="36">
      <c r="A24" s="74" t="s">
        <v>173</v>
      </c>
      <c r="B24" s="82">
        <v>112</v>
      </c>
      <c r="C24" s="82">
        <v>226</v>
      </c>
      <c r="D24" s="122">
        <v>0.0097</v>
      </c>
      <c r="E24" s="92">
        <f t="shared" si="0"/>
        <v>900.4413000000001</v>
      </c>
    </row>
    <row r="25" spans="1:5" ht="35.25" customHeight="1">
      <c r="A25" s="74" t="s">
        <v>158</v>
      </c>
      <c r="B25" s="82">
        <v>113</v>
      </c>
      <c r="C25" s="82">
        <v>226</v>
      </c>
      <c r="D25" s="122">
        <v>0.0011</v>
      </c>
      <c r="E25" s="92">
        <f t="shared" si="0"/>
        <v>102.1119</v>
      </c>
    </row>
    <row r="26" spans="1:5" ht="12.75">
      <c r="A26" s="81" t="s">
        <v>188</v>
      </c>
      <c r="B26" s="72">
        <v>119</v>
      </c>
      <c r="C26" s="72">
        <v>213</v>
      </c>
      <c r="D26" s="123">
        <f>D22*0.302</f>
        <v>0.1661</v>
      </c>
      <c r="E26" s="93">
        <f t="shared" si="0"/>
        <v>15418.8969</v>
      </c>
    </row>
    <row r="27" spans="1:5" ht="12.75">
      <c r="A27" s="78" t="s">
        <v>159</v>
      </c>
      <c r="B27" s="72">
        <v>244</v>
      </c>
      <c r="C27" s="72">
        <v>221</v>
      </c>
      <c r="D27" s="122">
        <v>0.01</v>
      </c>
      <c r="E27" s="92">
        <f t="shared" si="0"/>
        <v>928.29</v>
      </c>
    </row>
    <row r="28" spans="1:5" ht="12.75">
      <c r="A28" s="78" t="s">
        <v>160</v>
      </c>
      <c r="B28" s="72">
        <v>244</v>
      </c>
      <c r="C28" s="72">
        <v>222</v>
      </c>
      <c r="D28" s="122">
        <v>0.01</v>
      </c>
      <c r="E28" s="92">
        <f t="shared" si="0"/>
        <v>928.29</v>
      </c>
    </row>
    <row r="29" spans="1:5" ht="15" customHeight="1">
      <c r="A29" s="78" t="s">
        <v>161</v>
      </c>
      <c r="B29" s="72">
        <v>244</v>
      </c>
      <c r="C29" s="72">
        <v>223</v>
      </c>
      <c r="D29" s="122">
        <v>0</v>
      </c>
      <c r="E29" s="92">
        <f t="shared" si="0"/>
        <v>0</v>
      </c>
    </row>
    <row r="30" spans="1:5" ht="12.75">
      <c r="A30" s="76" t="s">
        <v>162</v>
      </c>
      <c r="B30" s="82">
        <v>244</v>
      </c>
      <c r="C30" s="82">
        <v>224</v>
      </c>
      <c r="D30" s="124">
        <v>0.002</v>
      </c>
      <c r="E30" s="94">
        <f t="shared" si="0"/>
        <v>185.65800000000002</v>
      </c>
    </row>
    <row r="31" spans="1:5" ht="16.5" customHeight="1">
      <c r="A31" s="81" t="s">
        <v>163</v>
      </c>
      <c r="B31" s="72">
        <v>244</v>
      </c>
      <c r="C31" s="72">
        <v>225</v>
      </c>
      <c r="D31" s="121">
        <v>0.077</v>
      </c>
      <c r="E31" s="93">
        <f t="shared" si="0"/>
        <v>7147.833</v>
      </c>
    </row>
    <row r="32" spans="1:5" ht="12.75">
      <c r="A32" s="78" t="s">
        <v>164</v>
      </c>
      <c r="B32" s="72">
        <v>244</v>
      </c>
      <c r="C32" s="72">
        <v>226</v>
      </c>
      <c r="D32" s="122">
        <v>0.0649</v>
      </c>
      <c r="E32" s="92">
        <f t="shared" si="0"/>
        <v>6024.6021</v>
      </c>
    </row>
    <row r="33" spans="1:5" ht="12.75">
      <c r="A33" s="78" t="s">
        <v>165</v>
      </c>
      <c r="B33" s="72">
        <v>244</v>
      </c>
      <c r="C33" s="72">
        <v>310</v>
      </c>
      <c r="D33" s="122">
        <v>0.05</v>
      </c>
      <c r="E33" s="92">
        <f t="shared" si="0"/>
        <v>4641.45</v>
      </c>
    </row>
    <row r="34" spans="1:5" ht="13.5" customHeight="1">
      <c r="A34" s="78" t="s">
        <v>166</v>
      </c>
      <c r="B34" s="72">
        <v>244</v>
      </c>
      <c r="C34" s="72">
        <v>340</v>
      </c>
      <c r="D34" s="122">
        <f>SUM(D35:D42)</f>
        <v>0.055</v>
      </c>
      <c r="E34" s="90">
        <f>SUM(E35:E42)</f>
        <v>5105.595</v>
      </c>
    </row>
    <row r="35" spans="1:5" ht="22.5">
      <c r="A35" s="112" t="s">
        <v>194</v>
      </c>
      <c r="B35" s="113">
        <v>244</v>
      </c>
      <c r="C35" s="111">
        <v>341</v>
      </c>
      <c r="D35" s="125">
        <v>0</v>
      </c>
      <c r="E35" s="114">
        <f aca="true" t="shared" si="1" ref="E35:E42">$E$21*D35</f>
        <v>0</v>
      </c>
    </row>
    <row r="36" spans="1:5" ht="13.5" customHeight="1">
      <c r="A36" s="112" t="s">
        <v>195</v>
      </c>
      <c r="B36" s="113">
        <v>244</v>
      </c>
      <c r="C36" s="111">
        <v>342</v>
      </c>
      <c r="D36" s="125">
        <v>0</v>
      </c>
      <c r="E36" s="114">
        <f t="shared" si="1"/>
        <v>0</v>
      </c>
    </row>
    <row r="37" spans="1:5" ht="13.5" customHeight="1">
      <c r="A37" s="112" t="s">
        <v>196</v>
      </c>
      <c r="B37" s="113">
        <v>244</v>
      </c>
      <c r="C37" s="111">
        <v>343</v>
      </c>
      <c r="D37" s="125">
        <v>0</v>
      </c>
      <c r="E37" s="114">
        <f t="shared" si="1"/>
        <v>0</v>
      </c>
    </row>
    <row r="38" spans="1:5" ht="13.5" customHeight="1">
      <c r="A38" s="112" t="s">
        <v>197</v>
      </c>
      <c r="B38" s="113">
        <v>244</v>
      </c>
      <c r="C38" s="111">
        <v>344</v>
      </c>
      <c r="D38" s="125">
        <v>0</v>
      </c>
      <c r="E38" s="114">
        <f t="shared" si="1"/>
        <v>0</v>
      </c>
    </row>
    <row r="39" spans="1:5" ht="13.5" customHeight="1">
      <c r="A39" s="112" t="s">
        <v>198</v>
      </c>
      <c r="B39" s="113">
        <v>244</v>
      </c>
      <c r="C39" s="111">
        <v>345</v>
      </c>
      <c r="D39" s="125">
        <v>0</v>
      </c>
      <c r="E39" s="114">
        <f t="shared" si="1"/>
        <v>0</v>
      </c>
    </row>
    <row r="40" spans="1:5" ht="13.5" customHeight="1">
      <c r="A40" s="112" t="s">
        <v>199</v>
      </c>
      <c r="B40" s="113">
        <v>244</v>
      </c>
      <c r="C40" s="111">
        <v>346</v>
      </c>
      <c r="D40" s="125">
        <v>0.055</v>
      </c>
      <c r="E40" s="114">
        <f t="shared" si="1"/>
        <v>5105.595</v>
      </c>
    </row>
    <row r="41" spans="1:5" ht="13.5" customHeight="1">
      <c r="A41" s="112" t="s">
        <v>200</v>
      </c>
      <c r="B41" s="113">
        <v>244</v>
      </c>
      <c r="C41" s="111">
        <v>347</v>
      </c>
      <c r="D41" s="125">
        <v>0</v>
      </c>
      <c r="E41" s="114">
        <f t="shared" si="1"/>
        <v>0</v>
      </c>
    </row>
    <row r="42" spans="1:5" ht="13.5" customHeight="1">
      <c r="A42" s="112" t="s">
        <v>201</v>
      </c>
      <c r="B42" s="113">
        <v>244</v>
      </c>
      <c r="C42" s="111">
        <v>349</v>
      </c>
      <c r="D42" s="125">
        <v>0</v>
      </c>
      <c r="E42" s="114">
        <f t="shared" si="1"/>
        <v>0</v>
      </c>
    </row>
    <row r="43" spans="1:6" ht="13.5" customHeight="1">
      <c r="A43" s="126" t="s">
        <v>270</v>
      </c>
      <c r="B43" s="127"/>
      <c r="C43" s="127"/>
      <c r="D43" s="130"/>
      <c r="E43" s="129">
        <f>E21-SUM(E22:E34)</f>
        <v>0</v>
      </c>
      <c r="F43" s="5"/>
    </row>
    <row r="44" spans="1:6" ht="13.5" customHeight="1">
      <c r="A44" s="106"/>
      <c r="B44" s="107"/>
      <c r="C44" s="107"/>
      <c r="D44" s="108"/>
      <c r="E44" s="109"/>
      <c r="F44" s="5"/>
    </row>
    <row r="45" spans="1:5" ht="15.75">
      <c r="A45" s="2" t="s">
        <v>130</v>
      </c>
      <c r="B45" s="24"/>
      <c r="C45" s="24"/>
      <c r="D45" s="25"/>
      <c r="E45" s="26"/>
    </row>
    <row r="46" spans="1:5" ht="78.75" customHeight="1">
      <c r="A46" s="110" t="s">
        <v>170</v>
      </c>
      <c r="B46" s="142" t="s">
        <v>250</v>
      </c>
      <c r="C46" s="142"/>
      <c r="D46" s="142"/>
      <c r="E46" s="142"/>
    </row>
    <row r="47" spans="1:5" ht="15.75">
      <c r="A47" s="29" t="s">
        <v>149</v>
      </c>
      <c r="B47" s="87">
        <f>'4. Расчет безуб. ОПОП для ин.гр'!D6</f>
        <v>124</v>
      </c>
      <c r="C47" s="30"/>
      <c r="D47" s="1"/>
      <c r="E47" s="6"/>
    </row>
    <row r="48" spans="1:5" ht="17.25" customHeight="1">
      <c r="A48" s="28" t="s">
        <v>7</v>
      </c>
      <c r="B48" s="87"/>
      <c r="C48" s="30"/>
      <c r="D48" s="1"/>
      <c r="E48" s="6"/>
    </row>
    <row r="49" spans="1:5" ht="15.75">
      <c r="A49" s="29" t="s">
        <v>26</v>
      </c>
      <c r="B49" s="87">
        <f>'4. Расчет безуб. ОПОП для ин.гр'!D5</f>
        <v>20</v>
      </c>
      <c r="C49" s="30"/>
      <c r="D49" s="1"/>
      <c r="E49" s="6"/>
    </row>
    <row r="50" spans="1:5" ht="15.75">
      <c r="A50" s="29" t="s">
        <v>25</v>
      </c>
      <c r="B50" s="87">
        <f>'4. Расчет безуб. ОПОП для ин.гр'!D7</f>
        <v>9</v>
      </c>
      <c r="C50" s="88"/>
      <c r="D50" s="1"/>
      <c r="E50" s="6"/>
    </row>
    <row r="51" spans="1:5" ht="15.75">
      <c r="A51" s="29" t="s">
        <v>8</v>
      </c>
      <c r="B51" s="87">
        <f>'4. Расчет безуб. ОПОП для ин.гр'!D9</f>
        <v>3</v>
      </c>
      <c r="C51" s="88">
        <f>'4. Расчет безуб. ОПОП для ин.гр'!D10</f>
        <v>6</v>
      </c>
      <c r="D51" s="27"/>
      <c r="E51" s="6"/>
    </row>
    <row r="52" spans="1:5" ht="15.75">
      <c r="A52" s="29" t="s">
        <v>9</v>
      </c>
      <c r="B52" s="87">
        <f>'4. Расчет безуб. ОПОП для ин.гр'!D14</f>
        <v>2</v>
      </c>
      <c r="C52" s="88">
        <f>'4. Расчет безуб. ОПОП для ин.гр'!D13</f>
        <v>2</v>
      </c>
      <c r="D52" s="27"/>
      <c r="E52" s="6"/>
    </row>
    <row r="53" spans="1:5" ht="15.75">
      <c r="A53" s="29" t="s">
        <v>150</v>
      </c>
      <c r="B53" s="89">
        <f>'4. Расчет безуб. ОПОП для ин.гр'!D4</f>
        <v>1293</v>
      </c>
      <c r="C53" s="29"/>
      <c r="D53" s="1"/>
      <c r="E53" s="6"/>
    </row>
    <row r="54" spans="1:4" ht="44.25" customHeight="1">
      <c r="A54" s="1" t="s">
        <v>95</v>
      </c>
      <c r="B54" s="29"/>
      <c r="C54" s="29"/>
      <c r="D54" s="1"/>
    </row>
    <row r="55" spans="1:4" ht="12" customHeight="1">
      <c r="A55" s="19" t="s">
        <v>97</v>
      </c>
      <c r="B55" s="19" t="s">
        <v>96</v>
      </c>
      <c r="C55" s="29"/>
      <c r="D55" s="29"/>
    </row>
    <row r="56" spans="1:4" ht="22.5" customHeight="1">
      <c r="A56" s="1" t="s">
        <v>3</v>
      </c>
      <c r="B56" s="29"/>
      <c r="C56" s="29"/>
      <c r="D56" s="29"/>
    </row>
    <row r="57" ht="15" customHeight="1">
      <c r="A57" s="1" t="s">
        <v>135</v>
      </c>
    </row>
    <row r="59" ht="15.75">
      <c r="A59" s="1" t="s">
        <v>98</v>
      </c>
    </row>
    <row r="61" ht="15.75">
      <c r="A61" s="1" t="s">
        <v>99</v>
      </c>
    </row>
    <row r="65" ht="12.75">
      <c r="A65" s="12">
        <f>E22*B49</f>
        <v>1021119.0000000001</v>
      </c>
    </row>
  </sheetData>
  <sheetProtection/>
  <mergeCells count="11">
    <mergeCell ref="A5:E5"/>
    <mergeCell ref="A6:E6"/>
    <mergeCell ref="A7:E7"/>
    <mergeCell ref="A8:E8"/>
    <mergeCell ref="A9:E9"/>
    <mergeCell ref="B46:E46"/>
    <mergeCell ref="E11:E12"/>
    <mergeCell ref="B11:B12"/>
    <mergeCell ref="D11:D12"/>
    <mergeCell ref="A11:A12"/>
    <mergeCell ref="C11:C12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66" r:id="rId1"/>
  <headerFooter alignWithMargins="0">
    <oddFooter>&amp;L&amp;7ОПФА ПФУ&amp;R&amp;6&amp;D,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N43" sqref="N43"/>
    </sheetView>
  </sheetViews>
  <sheetFormatPr defaultColWidth="9.00390625" defaultRowHeight="12.75"/>
  <cols>
    <col min="1" max="2" width="9.125" style="29" customWidth="1"/>
    <col min="3" max="3" width="41.00390625" style="29" customWidth="1"/>
    <col min="4" max="4" width="13.75390625" style="29" customWidth="1"/>
    <col min="5" max="5" width="12.625" style="29" customWidth="1"/>
    <col min="6" max="16384" width="9.125" style="29" customWidth="1"/>
  </cols>
  <sheetData>
    <row r="1" ht="12.75">
      <c r="A1" s="28" t="s">
        <v>120</v>
      </c>
    </row>
    <row r="2" ht="12.75">
      <c r="A2" s="28"/>
    </row>
    <row r="3" spans="4:6" ht="12.75">
      <c r="D3" s="29" t="s">
        <v>22</v>
      </c>
      <c r="E3" s="29" t="s">
        <v>21</v>
      </c>
      <c r="F3" s="29" t="str">
        <f>'2. Расчет безубыт.ОПОП ВО'!F3</f>
        <v>**)Нормы (Пример)</v>
      </c>
    </row>
    <row r="4" spans="1:5" ht="12.75">
      <c r="A4" s="29" t="s">
        <v>144</v>
      </c>
      <c r="D4" s="28">
        <v>1293</v>
      </c>
      <c r="E4" s="29" t="s">
        <v>56</v>
      </c>
    </row>
    <row r="5" spans="1:4" ht="12.75">
      <c r="A5" s="29" t="s">
        <v>61</v>
      </c>
      <c r="D5" s="29">
        <v>20</v>
      </c>
    </row>
    <row r="6" spans="1:4" ht="12.75">
      <c r="A6" s="29" t="s">
        <v>15</v>
      </c>
      <c r="D6" s="29">
        <v>124</v>
      </c>
    </row>
    <row r="7" spans="1:4" ht="12.75">
      <c r="A7" s="29" t="s">
        <v>16</v>
      </c>
      <c r="D7" s="29">
        <v>9</v>
      </c>
    </row>
    <row r="8" spans="1:5" ht="12.75">
      <c r="A8" s="29" t="s">
        <v>62</v>
      </c>
      <c r="D8" s="29">
        <f>D6</f>
        <v>124</v>
      </c>
      <c r="E8" s="36">
        <f>D8*D4</f>
        <v>160332</v>
      </c>
    </row>
    <row r="9" spans="1:7" ht="12.75">
      <c r="A9" s="29" t="s">
        <v>17</v>
      </c>
      <c r="D9" s="30">
        <v>3</v>
      </c>
      <c r="E9" s="36">
        <f>F9/60*D5*D4*D9</f>
        <v>77580</v>
      </c>
      <c r="F9" s="29">
        <v>60</v>
      </c>
      <c r="G9" s="29" t="s">
        <v>51</v>
      </c>
    </row>
    <row r="10" spans="1:7" ht="12.75">
      <c r="A10" s="29" t="s">
        <v>18</v>
      </c>
      <c r="D10" s="30">
        <v>6</v>
      </c>
      <c r="E10" s="36">
        <f>F10/60*D5*D4*D10</f>
        <v>155160</v>
      </c>
      <c r="F10" s="29">
        <v>60</v>
      </c>
      <c r="G10" s="29" t="s">
        <v>52</v>
      </c>
    </row>
    <row r="11" spans="1:7" ht="12.75">
      <c r="A11" s="29" t="s">
        <v>63</v>
      </c>
      <c r="D11" s="30">
        <f>D9</f>
        <v>3</v>
      </c>
      <c r="E11" s="36">
        <f>D11*D4*F11</f>
        <v>7758</v>
      </c>
      <c r="F11" s="29">
        <v>2</v>
      </c>
      <c r="G11" s="29" t="s">
        <v>53</v>
      </c>
    </row>
    <row r="12" spans="1:7" ht="12.75">
      <c r="A12" s="29" t="s">
        <v>58</v>
      </c>
      <c r="D12" s="31">
        <f>10/60</f>
        <v>0.16666666666666666</v>
      </c>
      <c r="E12" s="36">
        <f>F12/60*D5*D4</f>
        <v>4310</v>
      </c>
      <c r="F12" s="29">
        <v>10</v>
      </c>
      <c r="G12" s="29" t="s">
        <v>52</v>
      </c>
    </row>
    <row r="13" spans="1:7" ht="12.75">
      <c r="A13" s="29" t="s">
        <v>64</v>
      </c>
      <c r="D13" s="29">
        <v>2</v>
      </c>
      <c r="E13" s="36">
        <f>D13*F13*D5*D4</f>
        <v>155160</v>
      </c>
      <c r="F13" s="29">
        <v>3</v>
      </c>
      <c r="G13" s="29" t="s">
        <v>59</v>
      </c>
    </row>
    <row r="14" spans="1:7" ht="12.75">
      <c r="A14" s="29" t="s">
        <v>65</v>
      </c>
      <c r="D14" s="29">
        <v>2</v>
      </c>
      <c r="E14" s="36">
        <f>D14*F14*D5*D4</f>
        <v>103440</v>
      </c>
      <c r="F14" s="29">
        <v>2</v>
      </c>
      <c r="G14" s="29" t="s">
        <v>60</v>
      </c>
    </row>
    <row r="15" spans="1:7" ht="14.25" customHeight="1">
      <c r="A15" s="148" t="s">
        <v>23</v>
      </c>
      <c r="B15" s="149"/>
      <c r="C15" s="149"/>
      <c r="D15" s="29">
        <v>2</v>
      </c>
      <c r="E15" s="36">
        <f>F15*D5*D4*D15</f>
        <v>103440</v>
      </c>
      <c r="F15" s="29">
        <v>2</v>
      </c>
      <c r="G15" s="29" t="s">
        <v>49</v>
      </c>
    </row>
    <row r="16" spans="1:7" ht="23.25" customHeight="1">
      <c r="A16" s="148" t="s">
        <v>24</v>
      </c>
      <c r="B16" s="149"/>
      <c r="C16" s="149"/>
      <c r="D16" s="29">
        <v>4</v>
      </c>
      <c r="E16" s="36">
        <f>F16*D5*D4*D16</f>
        <v>103440</v>
      </c>
      <c r="F16" s="29">
        <v>1</v>
      </c>
      <c r="G16" s="29" t="s">
        <v>50</v>
      </c>
    </row>
    <row r="17" spans="1:5" ht="24.75" customHeight="1">
      <c r="A17" s="148" t="s">
        <v>203</v>
      </c>
      <c r="B17" s="149"/>
      <c r="C17" s="149"/>
      <c r="D17" s="29">
        <v>4500</v>
      </c>
      <c r="E17" s="36">
        <f>D17*D7</f>
        <v>40500</v>
      </c>
    </row>
    <row r="18" spans="1:5" ht="12.75">
      <c r="A18" s="29" t="s">
        <v>55</v>
      </c>
      <c r="E18" s="37">
        <f>SUM(E8:E17)</f>
        <v>911120</v>
      </c>
    </row>
    <row r="19" spans="1:5" ht="12.75">
      <c r="A19" s="29" t="s">
        <v>45</v>
      </c>
      <c r="D19" s="29">
        <v>0.1</v>
      </c>
      <c r="E19" s="37">
        <f>E18*D19</f>
        <v>91112</v>
      </c>
    </row>
    <row r="20" spans="1:5" ht="12.75">
      <c r="A20" s="29" t="s">
        <v>69</v>
      </c>
      <c r="E20" s="37">
        <f>SUM(E18:E19)</f>
        <v>1002232</v>
      </c>
    </row>
    <row r="21" spans="1:5" ht="18" customHeight="1">
      <c r="A21" s="32" t="s">
        <v>75</v>
      </c>
      <c r="E21" s="33">
        <f>D5*'3. Приложение 11 к Регламенту'!E22/'4. Расчет безуб. ОПОП для ин.гр'!E20</f>
        <v>1.018844938098165</v>
      </c>
    </row>
    <row r="24" spans="1:9" ht="38.25" customHeight="1">
      <c r="A24" s="150" t="s">
        <v>217</v>
      </c>
      <c r="B24" s="150"/>
      <c r="C24" s="150"/>
      <c r="D24" s="150"/>
      <c r="E24" s="150"/>
      <c r="F24" s="150"/>
      <c r="G24" s="150"/>
      <c r="H24" s="150"/>
      <c r="I24" s="150"/>
    </row>
    <row r="26" ht="12.75">
      <c r="A26" s="29" t="str">
        <f>'2. Расчет безубыт.ОПОП ВО'!A25</f>
        <v>** - "Нормы времени для расчета объема педагогической нагрузки ППС", утверждены действующим приказом по Университету (см.сайт ФГАОУ ВО "СПбПУ", раздел Образование, Общая информация, Нормативные документы, Общие документы)</v>
      </c>
    </row>
    <row r="27" ht="12.75" hidden="1"/>
    <row r="28" ht="12" customHeight="1">
      <c r="A28" s="29" t="str">
        <f>'2. Расчет безубыт.ОПОП ВО'!A27</f>
        <v>*** - При Расчете оплаты труда ППС, АУП и УВП необходимо его корректировать в зависимости от Программы ОПОП ВО  в соответствии с вышеупомянутыми </v>
      </c>
    </row>
    <row r="29" ht="12.75">
      <c r="A29" s="29" t="str">
        <f>'2. Расчет безубыт.ОПОП ВО'!A28</f>
        <v>"Нормами времени для расчета педагогической нагрузки ППС"</v>
      </c>
    </row>
    <row r="31" ht="12.75">
      <c r="A31" s="115" t="s">
        <v>248</v>
      </c>
    </row>
  </sheetData>
  <sheetProtection/>
  <mergeCells count="4">
    <mergeCell ref="A15:C15"/>
    <mergeCell ref="A16:C16"/>
    <mergeCell ref="A17:C17"/>
    <mergeCell ref="A24:I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90" zoomScaleNormal="90" workbookViewId="0" topLeftCell="A9">
      <selection activeCell="D14" sqref="D14"/>
    </sheetView>
  </sheetViews>
  <sheetFormatPr defaultColWidth="9.00390625" defaultRowHeight="12.75"/>
  <cols>
    <col min="1" max="1" width="60.00390625" style="0" customWidth="1"/>
    <col min="2" max="3" width="7.75390625" style="0" customWidth="1"/>
    <col min="4" max="4" width="10.75390625" style="0" customWidth="1"/>
    <col min="5" max="5" width="16.75390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52" t="s">
        <v>28</v>
      </c>
      <c r="B5" s="152"/>
      <c r="C5" s="152"/>
      <c r="D5" s="152"/>
      <c r="E5" s="152"/>
    </row>
    <row r="6" spans="1:7" ht="14.25">
      <c r="A6" s="153" t="s">
        <v>190</v>
      </c>
      <c r="B6" s="153"/>
      <c r="C6" s="153"/>
      <c r="D6" s="153"/>
      <c r="E6" s="153"/>
      <c r="G6" s="105"/>
    </row>
    <row r="7" spans="1:5" ht="14.25">
      <c r="A7" s="153" t="s">
        <v>191</v>
      </c>
      <c r="B7" s="153"/>
      <c r="C7" s="153"/>
      <c r="D7" s="153"/>
      <c r="E7" s="153"/>
    </row>
    <row r="8" spans="1:5" ht="14.25">
      <c r="A8" s="139" t="s">
        <v>33</v>
      </c>
      <c r="B8" s="139"/>
      <c r="C8" s="139"/>
      <c r="D8" s="139"/>
      <c r="E8" s="139"/>
    </row>
    <row r="9" spans="1:3" ht="12.75">
      <c r="A9" s="11" t="s">
        <v>34</v>
      </c>
      <c r="B9" s="3"/>
      <c r="C9" s="3"/>
    </row>
    <row r="10" spans="1:5" ht="18" customHeight="1">
      <c r="A10" s="141" t="s">
        <v>218</v>
      </c>
      <c r="B10" s="139"/>
      <c r="C10" s="139"/>
      <c r="D10" s="139"/>
      <c r="E10" s="139"/>
    </row>
    <row r="11" ht="18" customHeight="1">
      <c r="A11" s="71" t="s">
        <v>151</v>
      </c>
    </row>
    <row r="12" spans="1:5" ht="12.75">
      <c r="A12" s="144" t="s">
        <v>2</v>
      </c>
      <c r="B12" s="144" t="s">
        <v>71</v>
      </c>
      <c r="C12" s="144" t="s">
        <v>70</v>
      </c>
      <c r="D12" s="147" t="s">
        <v>271</v>
      </c>
      <c r="E12" s="144" t="s">
        <v>29</v>
      </c>
    </row>
    <row r="13" spans="1:5" ht="21.75" customHeight="1">
      <c r="A13" s="145" t="s">
        <v>2</v>
      </c>
      <c r="B13" s="151"/>
      <c r="C13" s="151"/>
      <c r="D13" s="147"/>
      <c r="E13" s="146" t="s">
        <v>0</v>
      </c>
    </row>
    <row r="14" spans="1:5" s="84" customFormat="1" ht="11.25">
      <c r="A14" s="83">
        <v>1</v>
      </c>
      <c r="B14" s="83">
        <v>2</v>
      </c>
      <c r="C14" s="83">
        <v>3</v>
      </c>
      <c r="D14" s="83">
        <v>4</v>
      </c>
      <c r="E14" s="83">
        <v>5</v>
      </c>
    </row>
    <row r="15" spans="1:5" ht="12.75">
      <c r="A15" s="78" t="s">
        <v>136</v>
      </c>
      <c r="B15" s="78"/>
      <c r="C15" s="78"/>
      <c r="D15" s="134">
        <v>1</v>
      </c>
      <c r="E15" s="96">
        <v>25000</v>
      </c>
    </row>
    <row r="16" spans="1:5" ht="15.75" customHeight="1">
      <c r="A16" s="78" t="s">
        <v>156</v>
      </c>
      <c r="B16" s="95"/>
      <c r="C16" s="95"/>
      <c r="D16" s="134">
        <v>0.2</v>
      </c>
      <c r="E16" s="90">
        <f>E15*D16</f>
        <v>5000</v>
      </c>
    </row>
    <row r="17" spans="1:5" ht="19.5" customHeight="1">
      <c r="A17" s="78" t="s">
        <v>171</v>
      </c>
      <c r="B17" s="78"/>
      <c r="C17" s="78"/>
      <c r="D17" s="135"/>
      <c r="E17" s="92">
        <f>E15-E16</f>
        <v>20000</v>
      </c>
    </row>
    <row r="18" spans="1:5" ht="22.5" customHeight="1">
      <c r="A18" s="76" t="s">
        <v>268</v>
      </c>
      <c r="B18" s="76"/>
      <c r="C18" s="76"/>
      <c r="D18" s="136"/>
      <c r="E18" s="94">
        <f>E17</f>
        <v>20000</v>
      </c>
    </row>
    <row r="19" spans="1:5" ht="16.5" customHeight="1">
      <c r="A19" s="81" t="s">
        <v>222</v>
      </c>
      <c r="B19" s="72"/>
      <c r="C19" s="72"/>
      <c r="D19" s="121">
        <f>SUM(D20:D32)</f>
        <v>1</v>
      </c>
      <c r="E19" s="93">
        <f>E18</f>
        <v>20000</v>
      </c>
    </row>
    <row r="20" spans="1:5" ht="12.75">
      <c r="A20" s="81" t="s">
        <v>223</v>
      </c>
      <c r="B20" s="72">
        <v>111</v>
      </c>
      <c r="C20" s="72">
        <v>211</v>
      </c>
      <c r="D20" s="121">
        <v>0.6</v>
      </c>
      <c r="E20" s="93">
        <f aca="true" t="shared" si="0" ref="E20:E31">$E$19*D20</f>
        <v>12000</v>
      </c>
    </row>
    <row r="21" spans="1:5" ht="12.75">
      <c r="A21" s="78" t="s">
        <v>234</v>
      </c>
      <c r="B21" s="72">
        <v>112</v>
      </c>
      <c r="C21" s="72">
        <v>212</v>
      </c>
      <c r="D21" s="122">
        <v>0.0036</v>
      </c>
      <c r="E21" s="92">
        <f t="shared" si="0"/>
        <v>72</v>
      </c>
    </row>
    <row r="22" spans="1:5" ht="36">
      <c r="A22" s="74" t="s">
        <v>235</v>
      </c>
      <c r="B22" s="82">
        <v>112</v>
      </c>
      <c r="C22" s="82">
        <v>226</v>
      </c>
      <c r="D22" s="122">
        <v>0.0083</v>
      </c>
      <c r="E22" s="92">
        <f t="shared" si="0"/>
        <v>166</v>
      </c>
    </row>
    <row r="23" spans="1:5" ht="40.5" customHeight="1">
      <c r="A23" s="74" t="s">
        <v>236</v>
      </c>
      <c r="B23" s="82">
        <v>113</v>
      </c>
      <c r="C23" s="82">
        <v>226</v>
      </c>
      <c r="D23" s="122">
        <v>0.0011</v>
      </c>
      <c r="E23" s="92">
        <f t="shared" si="0"/>
        <v>22</v>
      </c>
    </row>
    <row r="24" spans="1:5" ht="12.75">
      <c r="A24" s="81" t="s">
        <v>224</v>
      </c>
      <c r="B24" s="72">
        <v>119</v>
      </c>
      <c r="C24" s="72">
        <v>213</v>
      </c>
      <c r="D24" s="121">
        <f>D20*0.302</f>
        <v>0.1812</v>
      </c>
      <c r="E24" s="93">
        <f t="shared" si="0"/>
        <v>3624</v>
      </c>
    </row>
    <row r="25" spans="1:5" ht="12.75">
      <c r="A25" s="78" t="s">
        <v>225</v>
      </c>
      <c r="B25" s="72">
        <v>244</v>
      </c>
      <c r="C25" s="72">
        <v>221</v>
      </c>
      <c r="D25" s="122">
        <v>0.005</v>
      </c>
      <c r="E25" s="92">
        <f t="shared" si="0"/>
        <v>100</v>
      </c>
    </row>
    <row r="26" spans="1:5" ht="12.75">
      <c r="A26" s="78" t="s">
        <v>226</v>
      </c>
      <c r="B26" s="72">
        <v>244</v>
      </c>
      <c r="C26" s="72">
        <v>222</v>
      </c>
      <c r="D26" s="122">
        <v>0.01</v>
      </c>
      <c r="E26" s="92">
        <f t="shared" si="0"/>
        <v>200</v>
      </c>
    </row>
    <row r="27" spans="1:5" ht="12.75">
      <c r="A27" s="78" t="s">
        <v>227</v>
      </c>
      <c r="B27" s="72">
        <v>244</v>
      </c>
      <c r="C27" s="72">
        <v>223</v>
      </c>
      <c r="D27" s="122">
        <v>0</v>
      </c>
      <c r="E27" s="92">
        <f t="shared" si="0"/>
        <v>0</v>
      </c>
    </row>
    <row r="28" spans="1:5" ht="12.75">
      <c r="A28" s="78" t="s">
        <v>228</v>
      </c>
      <c r="B28" s="72">
        <v>244</v>
      </c>
      <c r="C28" s="72">
        <v>224</v>
      </c>
      <c r="D28" s="122">
        <v>0.002</v>
      </c>
      <c r="E28" s="92">
        <f t="shared" si="0"/>
        <v>40</v>
      </c>
    </row>
    <row r="29" spans="1:5" ht="16.5" customHeight="1">
      <c r="A29" s="81" t="s">
        <v>229</v>
      </c>
      <c r="B29" s="72">
        <v>244</v>
      </c>
      <c r="C29" s="72">
        <v>225</v>
      </c>
      <c r="D29" s="121">
        <v>0.07</v>
      </c>
      <c r="E29" s="93">
        <f t="shared" si="0"/>
        <v>1400.0000000000002</v>
      </c>
    </row>
    <row r="30" spans="1:5" ht="12.75">
      <c r="A30" s="78" t="s">
        <v>230</v>
      </c>
      <c r="B30" s="72">
        <v>244</v>
      </c>
      <c r="C30" s="72">
        <v>226</v>
      </c>
      <c r="D30" s="122">
        <v>0.056799999999999996</v>
      </c>
      <c r="E30" s="92">
        <f t="shared" si="0"/>
        <v>1136</v>
      </c>
    </row>
    <row r="31" spans="1:5" ht="12.75">
      <c r="A31" s="78" t="s">
        <v>231</v>
      </c>
      <c r="B31" s="72">
        <v>244</v>
      </c>
      <c r="C31" s="72">
        <v>310</v>
      </c>
      <c r="D31" s="122">
        <v>0.03</v>
      </c>
      <c r="E31" s="92">
        <f t="shared" si="0"/>
        <v>600</v>
      </c>
    </row>
    <row r="32" spans="1:5" ht="18.75" customHeight="1">
      <c r="A32" s="78" t="s">
        <v>232</v>
      </c>
      <c r="B32" s="72">
        <v>244</v>
      </c>
      <c r="C32" s="72" t="s">
        <v>233</v>
      </c>
      <c r="D32" s="122">
        <f>SUM(D33:D40)</f>
        <v>0.032</v>
      </c>
      <c r="E32" s="90">
        <f>SUM(E33:E40)</f>
        <v>640</v>
      </c>
    </row>
    <row r="33" spans="1:5" ht="22.5">
      <c r="A33" s="112" t="s">
        <v>237</v>
      </c>
      <c r="B33" s="113">
        <v>244</v>
      </c>
      <c r="C33" s="111">
        <v>341</v>
      </c>
      <c r="D33" s="125">
        <v>0</v>
      </c>
      <c r="E33" s="114">
        <f aca="true" t="shared" si="1" ref="E33:E40">$E$19*D33</f>
        <v>0</v>
      </c>
    </row>
    <row r="34" spans="1:5" ht="12.75">
      <c r="A34" s="112" t="s">
        <v>238</v>
      </c>
      <c r="B34" s="113">
        <v>244</v>
      </c>
      <c r="C34" s="111">
        <v>342</v>
      </c>
      <c r="D34" s="125">
        <v>0</v>
      </c>
      <c r="E34" s="114">
        <f t="shared" si="1"/>
        <v>0</v>
      </c>
    </row>
    <row r="35" spans="1:5" ht="12.75">
      <c r="A35" s="112" t="s">
        <v>239</v>
      </c>
      <c r="B35" s="113">
        <v>244</v>
      </c>
      <c r="C35" s="111">
        <v>343</v>
      </c>
      <c r="D35" s="125">
        <v>0</v>
      </c>
      <c r="E35" s="114">
        <f t="shared" si="1"/>
        <v>0</v>
      </c>
    </row>
    <row r="36" spans="1:5" ht="12.75">
      <c r="A36" s="112" t="s">
        <v>240</v>
      </c>
      <c r="B36" s="113">
        <v>244</v>
      </c>
      <c r="C36" s="111">
        <v>344</v>
      </c>
      <c r="D36" s="125">
        <v>0</v>
      </c>
      <c r="E36" s="114">
        <f t="shared" si="1"/>
        <v>0</v>
      </c>
    </row>
    <row r="37" spans="1:5" ht="12.75">
      <c r="A37" s="112" t="s">
        <v>241</v>
      </c>
      <c r="B37" s="113">
        <v>244</v>
      </c>
      <c r="C37" s="111">
        <v>345</v>
      </c>
      <c r="D37" s="125">
        <v>0</v>
      </c>
      <c r="E37" s="114">
        <f t="shared" si="1"/>
        <v>0</v>
      </c>
    </row>
    <row r="38" spans="1:5" ht="12.75">
      <c r="A38" s="112" t="s">
        <v>242</v>
      </c>
      <c r="B38" s="113">
        <v>244</v>
      </c>
      <c r="C38" s="111">
        <v>346</v>
      </c>
      <c r="D38" s="125">
        <v>0.032</v>
      </c>
      <c r="E38" s="114">
        <f t="shared" si="1"/>
        <v>640</v>
      </c>
    </row>
    <row r="39" spans="1:5" ht="22.5">
      <c r="A39" s="112" t="s">
        <v>243</v>
      </c>
      <c r="B39" s="113">
        <v>244</v>
      </c>
      <c r="C39" s="111">
        <v>347</v>
      </c>
      <c r="D39" s="125">
        <v>0</v>
      </c>
      <c r="E39" s="114">
        <f t="shared" si="1"/>
        <v>0</v>
      </c>
    </row>
    <row r="40" spans="1:5" ht="22.5">
      <c r="A40" s="112" t="s">
        <v>244</v>
      </c>
      <c r="B40" s="113">
        <v>244</v>
      </c>
      <c r="C40" s="111">
        <v>349</v>
      </c>
      <c r="D40" s="125">
        <v>0</v>
      </c>
      <c r="E40" s="114">
        <f t="shared" si="1"/>
        <v>0</v>
      </c>
    </row>
    <row r="41" spans="1:5" ht="12.75">
      <c r="A41" s="126" t="s">
        <v>270</v>
      </c>
      <c r="B41" s="127"/>
      <c r="C41" s="127"/>
      <c r="D41" s="130"/>
      <c r="E41" s="129">
        <f>E19-SUM(E20:E32)</f>
        <v>0</v>
      </c>
    </row>
    <row r="42" spans="1:5" ht="15.75">
      <c r="A42" s="2" t="s">
        <v>130</v>
      </c>
      <c r="B42" s="24"/>
      <c r="C42" s="24"/>
      <c r="D42" s="25"/>
      <c r="E42" s="26"/>
    </row>
    <row r="43" spans="1:5" ht="15">
      <c r="A43" s="85" t="s">
        <v>170</v>
      </c>
      <c r="B43" s="86"/>
      <c r="C43" s="6"/>
      <c r="D43" s="7"/>
      <c r="E43" s="6"/>
    </row>
    <row r="44" spans="1:5" ht="15.75">
      <c r="A44" s="29" t="s">
        <v>137</v>
      </c>
      <c r="B44" s="87">
        <f>'6.Расчет безубыточн.ДООП и ДПП'!E7</f>
        <v>84</v>
      </c>
      <c r="C44" s="14"/>
      <c r="D44" s="6"/>
      <c r="E44" s="6"/>
    </row>
    <row r="45" spans="1:5" ht="17.25" customHeight="1">
      <c r="A45" s="28" t="s">
        <v>7</v>
      </c>
      <c r="B45" s="87"/>
      <c r="C45" s="14"/>
      <c r="D45" s="6"/>
      <c r="E45" s="6"/>
    </row>
    <row r="46" spans="1:5" ht="15.75">
      <c r="A46" s="29" t="s">
        <v>35</v>
      </c>
      <c r="B46" s="87">
        <f>'6.Расчет безубыточн.ДООП и ДПП'!E6</f>
        <v>10</v>
      </c>
      <c r="C46" s="14"/>
      <c r="D46" s="6"/>
      <c r="E46" s="6"/>
    </row>
    <row r="47" spans="1:5" ht="15.75" customHeight="1">
      <c r="A47" s="29" t="s">
        <v>43</v>
      </c>
      <c r="B47" s="89">
        <f>'6.Расчет безубыточн.ДООП и ДПП'!E5</f>
        <v>931</v>
      </c>
      <c r="C47" s="13"/>
      <c r="D47" s="6"/>
      <c r="E47" s="6"/>
    </row>
    <row r="48" spans="1:4" ht="15" customHeight="1">
      <c r="A48" s="1"/>
      <c r="D48" s="1"/>
    </row>
    <row r="49" spans="1:4" ht="15" customHeight="1">
      <c r="A49" s="1"/>
      <c r="B49" s="10"/>
      <c r="C49" s="10"/>
      <c r="D49" s="1"/>
    </row>
    <row r="50" spans="1:4" ht="15.75">
      <c r="A50" s="1" t="s">
        <v>177</v>
      </c>
      <c r="D50" s="1"/>
    </row>
    <row r="51" ht="12.75">
      <c r="A51" s="17" t="s">
        <v>93</v>
      </c>
    </row>
    <row r="52" spans="1:5" ht="15.75">
      <c r="A52" s="1"/>
      <c r="B52" s="2"/>
      <c r="C52" s="2"/>
      <c r="E52" s="2"/>
    </row>
    <row r="53" ht="15.75" customHeight="1">
      <c r="A53" s="1" t="s">
        <v>3</v>
      </c>
    </row>
    <row r="54" ht="15" customHeight="1">
      <c r="A54" s="1" t="s">
        <v>138</v>
      </c>
    </row>
    <row r="56" ht="15.75">
      <c r="A56" s="1" t="s">
        <v>139</v>
      </c>
    </row>
    <row r="58" ht="12.75">
      <c r="A58" s="12">
        <f>E20*B46</f>
        <v>120000</v>
      </c>
    </row>
  </sheetData>
  <sheetProtection/>
  <mergeCells count="10">
    <mergeCell ref="A5:E5"/>
    <mergeCell ref="A8:E8"/>
    <mergeCell ref="A12:A13"/>
    <mergeCell ref="B12:B13"/>
    <mergeCell ref="D12:D13"/>
    <mergeCell ref="E12:E13"/>
    <mergeCell ref="C12:C13"/>
    <mergeCell ref="A6:E6"/>
    <mergeCell ref="A7:E7"/>
    <mergeCell ref="A10:E10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77" r:id="rId1"/>
  <headerFooter alignWithMargins="0">
    <oddFooter>&amp;L&amp;7ОПФА ПФУ&amp;R&amp;6&amp;D,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T42" sqref="T42"/>
    </sheetView>
  </sheetViews>
  <sheetFormatPr defaultColWidth="9.00390625" defaultRowHeight="12.75"/>
  <cols>
    <col min="1" max="1" width="6.125" style="29" customWidth="1"/>
    <col min="2" max="2" width="9.125" style="29" customWidth="1"/>
    <col min="3" max="3" width="55.00390625" style="29" customWidth="1"/>
    <col min="4" max="4" width="7.625" style="29" customWidth="1"/>
    <col min="5" max="5" width="31.375" style="29" customWidth="1"/>
    <col min="6" max="6" width="21.75390625" style="29" customWidth="1"/>
    <col min="7" max="7" width="17.25390625" style="29" hidden="1" customWidth="1"/>
    <col min="8" max="9" width="0" style="29" hidden="1" customWidth="1"/>
    <col min="10" max="16384" width="9.125" style="29" customWidth="1"/>
  </cols>
  <sheetData>
    <row r="1" ht="12.75">
      <c r="B1" s="28" t="s">
        <v>117</v>
      </c>
    </row>
    <row r="2" spans="1:6" ht="13.5" thickBot="1">
      <c r="A2" s="28"/>
      <c r="B2" s="28"/>
      <c r="C2" s="28"/>
      <c r="D2" s="28"/>
      <c r="E2" s="28"/>
      <c r="F2" s="28"/>
    </row>
    <row r="3" spans="1:6" ht="13.5" thickBot="1">
      <c r="A3" s="38" t="s">
        <v>30</v>
      </c>
      <c r="B3" s="39" t="s">
        <v>31</v>
      </c>
      <c r="C3" s="39"/>
      <c r="D3" s="39"/>
      <c r="E3" s="40" t="s">
        <v>36</v>
      </c>
      <c r="F3" s="41" t="s">
        <v>37</v>
      </c>
    </row>
    <row r="4" spans="1:6" ht="15.75">
      <c r="A4" s="42"/>
      <c r="B4" s="15" t="s">
        <v>7</v>
      </c>
      <c r="C4" s="42"/>
      <c r="D4" s="42"/>
      <c r="E4" s="42"/>
      <c r="F4" s="42"/>
    </row>
    <row r="5" spans="1:8" ht="12.75">
      <c r="A5" s="43">
        <v>1</v>
      </c>
      <c r="B5" s="44" t="s">
        <v>42</v>
      </c>
      <c r="C5" s="44"/>
      <c r="D5" s="44"/>
      <c r="E5" s="45">
        <v>931</v>
      </c>
      <c r="F5" s="44" t="s">
        <v>56</v>
      </c>
      <c r="H5" s="29">
        <v>400</v>
      </c>
    </row>
    <row r="6" spans="1:8" ht="12.75">
      <c r="A6" s="43">
        <v>2</v>
      </c>
      <c r="B6" s="44" t="s">
        <v>68</v>
      </c>
      <c r="C6" s="44"/>
      <c r="D6" s="44"/>
      <c r="E6" s="45">
        <v>10</v>
      </c>
      <c r="F6" s="44"/>
      <c r="G6" s="29">
        <v>7</v>
      </c>
      <c r="H6" s="29">
        <v>6</v>
      </c>
    </row>
    <row r="7" spans="1:6" ht="12.75">
      <c r="A7" s="43">
        <v>3</v>
      </c>
      <c r="B7" s="44" t="s">
        <v>112</v>
      </c>
      <c r="C7" s="44"/>
      <c r="D7" s="44"/>
      <c r="E7" s="45">
        <v>84</v>
      </c>
      <c r="F7" s="44"/>
    </row>
    <row r="8" spans="1:6" ht="12.75">
      <c r="A8" s="43">
        <v>4</v>
      </c>
      <c r="B8" s="44" t="s">
        <v>118</v>
      </c>
      <c r="C8" s="44"/>
      <c r="D8" s="44"/>
      <c r="E8" s="45" t="s">
        <v>38</v>
      </c>
      <c r="F8" s="46">
        <f>E7*E5</f>
        <v>78204</v>
      </c>
    </row>
    <row r="9" spans="1:6" ht="12.75">
      <c r="A9" s="43">
        <v>5</v>
      </c>
      <c r="B9" s="44" t="s">
        <v>66</v>
      </c>
      <c r="C9" s="44"/>
      <c r="D9" s="44"/>
      <c r="E9" s="45">
        <v>0.3</v>
      </c>
      <c r="F9" s="46">
        <f>F8*E9</f>
        <v>23461.2</v>
      </c>
    </row>
    <row r="10" spans="1:7" ht="12.75">
      <c r="A10" s="43">
        <v>6</v>
      </c>
      <c r="B10" s="44" t="s">
        <v>113</v>
      </c>
      <c r="C10" s="44"/>
      <c r="D10" s="44"/>
      <c r="E10" s="45" t="s">
        <v>39</v>
      </c>
      <c r="F10" s="47">
        <f>SUM(F8:F9)</f>
        <v>101665.2</v>
      </c>
      <c r="G10" s="48">
        <f>F10/E6/F13</f>
        <v>21180.25</v>
      </c>
    </row>
    <row r="11" spans="1:6" ht="15" customHeight="1">
      <c r="A11" s="43"/>
      <c r="B11" s="49" t="s">
        <v>114</v>
      </c>
      <c r="C11" s="44"/>
      <c r="D11" s="44"/>
      <c r="E11" s="45"/>
      <c r="F11" s="50"/>
    </row>
    <row r="12" spans="1:9" ht="12.75">
      <c r="A12" s="43">
        <v>7</v>
      </c>
      <c r="B12" s="44" t="s">
        <v>67</v>
      </c>
      <c r="C12" s="44"/>
      <c r="D12" s="44"/>
      <c r="E12" s="118" t="s">
        <v>251</v>
      </c>
      <c r="F12" s="46">
        <f>'5. Приложение 12 к Регламенту'!E20*E6</f>
        <v>120000</v>
      </c>
      <c r="I12" s="51"/>
    </row>
    <row r="13" spans="1:6" ht="13.5" thickBot="1">
      <c r="A13" s="52">
        <v>8</v>
      </c>
      <c r="B13" s="53" t="s">
        <v>115</v>
      </c>
      <c r="C13" s="53"/>
      <c r="D13" s="53"/>
      <c r="E13" s="119" t="s">
        <v>252</v>
      </c>
      <c r="F13" s="54">
        <f>'5. Приложение 12 к Регламенту'!E20/'5. Приложение 12 к Регламенту'!E15</f>
        <v>0.48</v>
      </c>
    </row>
    <row r="14" spans="1:7" ht="13.5" thickBot="1">
      <c r="A14" s="55">
        <v>9</v>
      </c>
      <c r="B14" s="39" t="s">
        <v>116</v>
      </c>
      <c r="C14" s="56"/>
      <c r="D14" s="56"/>
      <c r="E14" s="117" t="s">
        <v>32</v>
      </c>
      <c r="F14" s="57">
        <f>F12/F10</f>
        <v>1.1803448967788388</v>
      </c>
      <c r="G14" s="58">
        <f>'5. Приложение 12 к Регламенту'!E15/'6.Расчет безубыточн.ДООП и ДПП'!F15</f>
        <v>1.1803448967788388</v>
      </c>
    </row>
    <row r="15" spans="1:8" ht="29.25" customHeight="1">
      <c r="A15" s="34" t="s">
        <v>76</v>
      </c>
      <c r="B15" s="34"/>
      <c r="C15" s="34"/>
      <c r="D15" s="59">
        <f>E6</f>
        <v>10</v>
      </c>
      <c r="E15" s="62" t="s">
        <v>40</v>
      </c>
      <c r="F15" s="60">
        <f>F10/F13/E6</f>
        <v>21180.25</v>
      </c>
      <c r="G15" s="61"/>
      <c r="H15" s="34"/>
    </row>
    <row r="16" spans="1:8" ht="12.75">
      <c r="A16" s="34" t="s">
        <v>77</v>
      </c>
      <c r="B16" s="34"/>
      <c r="C16" s="34"/>
      <c r="D16" s="34"/>
      <c r="E16" s="62" t="s">
        <v>41</v>
      </c>
      <c r="F16" s="63">
        <f>ROUND(F15*E6/'5. Приложение 12 к Регламенту'!E15,0)</f>
        <v>8</v>
      </c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39" customHeight="1">
      <c r="A18" s="154" t="s">
        <v>213</v>
      </c>
      <c r="B18" s="154"/>
      <c r="C18" s="154"/>
      <c r="D18" s="154"/>
      <c r="E18" s="154"/>
      <c r="F18" s="154"/>
      <c r="G18" s="154"/>
      <c r="H18" s="154"/>
      <c r="I18" s="154"/>
    </row>
    <row r="20" ht="12.75">
      <c r="A20" s="115" t="s">
        <v>248</v>
      </c>
    </row>
  </sheetData>
  <sheetProtection/>
  <mergeCells count="1"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90" zoomScaleNormal="90" workbookViewId="0" topLeftCell="A13">
      <selection activeCell="D15" sqref="D15"/>
    </sheetView>
  </sheetViews>
  <sheetFormatPr defaultColWidth="9.00390625" defaultRowHeight="12.75"/>
  <cols>
    <col min="1" max="1" width="60.00390625" style="29" customWidth="1"/>
    <col min="2" max="2" width="8.75390625" style="29" customWidth="1"/>
    <col min="3" max="3" width="9.75390625" style="29" customWidth="1"/>
    <col min="4" max="4" width="11.125" style="29" customWidth="1"/>
    <col min="5" max="5" width="13.875" style="29" customWidth="1"/>
    <col min="6" max="6" width="9.125" style="29" customWidth="1"/>
    <col min="7" max="7" width="21.375" style="29" customWidth="1"/>
    <col min="8" max="16384" width="9.125" style="29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52" t="s">
        <v>28</v>
      </c>
      <c r="B5" s="152"/>
      <c r="C5" s="152"/>
      <c r="D5" s="152"/>
      <c r="E5" s="152"/>
    </row>
    <row r="6" spans="1:5" ht="14.25">
      <c r="A6" s="155" t="s">
        <v>79</v>
      </c>
      <c r="B6" s="155"/>
      <c r="C6" s="155"/>
      <c r="D6" s="155"/>
      <c r="E6" s="155"/>
    </row>
    <row r="7" spans="1:5" ht="14.25">
      <c r="A7" s="155" t="s">
        <v>33</v>
      </c>
      <c r="B7" s="155"/>
      <c r="C7" s="155"/>
      <c r="D7" s="155"/>
      <c r="E7" s="155"/>
    </row>
    <row r="8" spans="1:5" ht="12.75">
      <c r="A8" s="156" t="s">
        <v>152</v>
      </c>
      <c r="B8" s="156"/>
      <c r="C8" s="156"/>
      <c r="D8" s="156"/>
      <c r="E8" s="156"/>
    </row>
    <row r="9" spans="1:5" ht="19.5" customHeight="1">
      <c r="A9" s="155" t="s">
        <v>178</v>
      </c>
      <c r="B9" s="155"/>
      <c r="C9" s="155"/>
      <c r="D9" s="155"/>
      <c r="E9" s="155"/>
    </row>
    <row r="10" spans="1:5" ht="20.25" customHeight="1">
      <c r="A10" s="158" t="s">
        <v>220</v>
      </c>
      <c r="B10" s="158"/>
      <c r="C10" s="158"/>
      <c r="D10" s="158"/>
      <c r="E10" s="158"/>
    </row>
    <row r="11" ht="18" customHeight="1">
      <c r="A11" s="4"/>
    </row>
    <row r="12" ht="18" customHeight="1">
      <c r="A12" s="71" t="s">
        <v>122</v>
      </c>
    </row>
    <row r="13" spans="1:5" ht="12.75">
      <c r="A13" s="144" t="s">
        <v>2</v>
      </c>
      <c r="B13" s="144" t="s">
        <v>71</v>
      </c>
      <c r="C13" s="144" t="s">
        <v>70</v>
      </c>
      <c r="D13" s="147" t="s">
        <v>271</v>
      </c>
      <c r="E13" s="144" t="s">
        <v>29</v>
      </c>
    </row>
    <row r="14" spans="1:5" ht="18.75" customHeight="1">
      <c r="A14" s="144" t="s">
        <v>2</v>
      </c>
      <c r="B14" s="144"/>
      <c r="C14" s="144"/>
      <c r="D14" s="147"/>
      <c r="E14" s="144" t="s">
        <v>0</v>
      </c>
    </row>
    <row r="15" spans="1:5" s="2" customFormat="1" ht="11.25">
      <c r="A15" s="83">
        <v>1</v>
      </c>
      <c r="B15" s="83">
        <v>2</v>
      </c>
      <c r="C15" s="83">
        <v>3</v>
      </c>
      <c r="D15" s="83">
        <v>4</v>
      </c>
      <c r="E15" s="83">
        <v>5</v>
      </c>
    </row>
    <row r="16" spans="1:5" ht="12.75">
      <c r="A16" s="78" t="s">
        <v>78</v>
      </c>
      <c r="B16" s="78"/>
      <c r="C16" s="78"/>
      <c r="D16" s="122">
        <v>1</v>
      </c>
      <c r="E16" s="97">
        <v>30000</v>
      </c>
    </row>
    <row r="17" spans="1:5" ht="14.25" customHeight="1">
      <c r="A17" s="78" t="s">
        <v>156</v>
      </c>
      <c r="B17" s="95"/>
      <c r="C17" s="95"/>
      <c r="D17" s="122">
        <v>0.3</v>
      </c>
      <c r="E17" s="75">
        <f>E16*D17</f>
        <v>9000</v>
      </c>
    </row>
    <row r="18" spans="1:5" ht="23.25" customHeight="1">
      <c r="A18" s="78" t="s">
        <v>128</v>
      </c>
      <c r="B18" s="78"/>
      <c r="C18" s="78"/>
      <c r="D18" s="122"/>
      <c r="E18" s="80">
        <f>E16-E17</f>
        <v>21000</v>
      </c>
    </row>
    <row r="19" spans="1:5" ht="31.5" customHeight="1">
      <c r="A19" s="78" t="s">
        <v>269</v>
      </c>
      <c r="B19" s="78"/>
      <c r="C19" s="78"/>
      <c r="D19" s="122"/>
      <c r="E19" s="80">
        <f>E18</f>
        <v>21000</v>
      </c>
    </row>
    <row r="20" spans="1:5" ht="16.5" customHeight="1">
      <c r="A20" s="81" t="s">
        <v>222</v>
      </c>
      <c r="B20" s="72"/>
      <c r="C20" s="72"/>
      <c r="D20" s="121">
        <f>SUM(D21:D33)</f>
        <v>1</v>
      </c>
      <c r="E20" s="92">
        <f>E19</f>
        <v>21000</v>
      </c>
    </row>
    <row r="21" spans="1:7" ht="12.75">
      <c r="A21" s="81" t="s">
        <v>223</v>
      </c>
      <c r="B21" s="72">
        <v>111</v>
      </c>
      <c r="C21" s="72">
        <v>211</v>
      </c>
      <c r="D21" s="121">
        <v>0.6</v>
      </c>
      <c r="E21" s="92">
        <f aca="true" t="shared" si="0" ref="E21:E32">$E$20*D21</f>
        <v>12600</v>
      </c>
      <c r="G21" s="33"/>
    </row>
    <row r="22" spans="1:5" ht="12.75">
      <c r="A22" s="78" t="s">
        <v>234</v>
      </c>
      <c r="B22" s="72">
        <v>112</v>
      </c>
      <c r="C22" s="72">
        <v>212</v>
      </c>
      <c r="D22" s="122">
        <v>0.0036</v>
      </c>
      <c r="E22" s="92">
        <f t="shared" si="0"/>
        <v>75.6</v>
      </c>
    </row>
    <row r="23" spans="1:5" ht="36">
      <c r="A23" s="74" t="s">
        <v>235</v>
      </c>
      <c r="B23" s="82">
        <v>112</v>
      </c>
      <c r="C23" s="82">
        <v>226</v>
      </c>
      <c r="D23" s="122">
        <v>0.0083</v>
      </c>
      <c r="E23" s="92">
        <f t="shared" si="0"/>
        <v>174.3</v>
      </c>
    </row>
    <row r="24" spans="1:5" ht="36">
      <c r="A24" s="74" t="s">
        <v>236</v>
      </c>
      <c r="B24" s="82">
        <v>113</v>
      </c>
      <c r="C24" s="82">
        <v>226</v>
      </c>
      <c r="D24" s="122">
        <v>0.0011</v>
      </c>
      <c r="E24" s="92">
        <f t="shared" si="0"/>
        <v>23.1</v>
      </c>
    </row>
    <row r="25" spans="1:5" ht="12.75">
      <c r="A25" s="81" t="s">
        <v>224</v>
      </c>
      <c r="B25" s="72">
        <v>119</v>
      </c>
      <c r="C25" s="72">
        <v>213</v>
      </c>
      <c r="D25" s="121">
        <f>D21*0.302</f>
        <v>0.1812</v>
      </c>
      <c r="E25" s="92">
        <f t="shared" si="0"/>
        <v>3805.2</v>
      </c>
    </row>
    <row r="26" spans="1:5" ht="12.75">
      <c r="A26" s="78" t="s">
        <v>225</v>
      </c>
      <c r="B26" s="72">
        <v>244</v>
      </c>
      <c r="C26" s="72">
        <v>221</v>
      </c>
      <c r="D26" s="122">
        <v>0.005</v>
      </c>
      <c r="E26" s="92">
        <f t="shared" si="0"/>
        <v>105</v>
      </c>
    </row>
    <row r="27" spans="1:5" ht="12.75">
      <c r="A27" s="78" t="s">
        <v>226</v>
      </c>
      <c r="B27" s="72">
        <v>244</v>
      </c>
      <c r="C27" s="72">
        <v>222</v>
      </c>
      <c r="D27" s="122">
        <v>0.01</v>
      </c>
      <c r="E27" s="92">
        <f t="shared" si="0"/>
        <v>210</v>
      </c>
    </row>
    <row r="28" spans="1:5" ht="12.75">
      <c r="A28" s="78" t="s">
        <v>227</v>
      </c>
      <c r="B28" s="72">
        <v>244</v>
      </c>
      <c r="C28" s="72">
        <v>223</v>
      </c>
      <c r="D28" s="122">
        <v>0</v>
      </c>
      <c r="E28" s="92">
        <f t="shared" si="0"/>
        <v>0</v>
      </c>
    </row>
    <row r="29" spans="1:5" ht="12.75">
      <c r="A29" s="78" t="s">
        <v>228</v>
      </c>
      <c r="B29" s="72">
        <v>244</v>
      </c>
      <c r="C29" s="72">
        <v>224</v>
      </c>
      <c r="D29" s="122">
        <v>0.002</v>
      </c>
      <c r="E29" s="92">
        <f t="shared" si="0"/>
        <v>42</v>
      </c>
    </row>
    <row r="30" spans="1:5" ht="16.5" customHeight="1">
      <c r="A30" s="78" t="s">
        <v>229</v>
      </c>
      <c r="B30" s="72">
        <v>244</v>
      </c>
      <c r="C30" s="72">
        <v>225</v>
      </c>
      <c r="D30" s="121">
        <v>0.07</v>
      </c>
      <c r="E30" s="92">
        <f t="shared" si="0"/>
        <v>1470.0000000000002</v>
      </c>
    </row>
    <row r="31" spans="1:5" ht="12.75">
      <c r="A31" s="78" t="s">
        <v>230</v>
      </c>
      <c r="B31" s="72">
        <v>244</v>
      </c>
      <c r="C31" s="72">
        <v>226</v>
      </c>
      <c r="D31" s="122">
        <v>0.056799999999999996</v>
      </c>
      <c r="E31" s="92">
        <f t="shared" si="0"/>
        <v>1192.8</v>
      </c>
    </row>
    <row r="32" spans="1:5" ht="12.75">
      <c r="A32" s="78" t="s">
        <v>231</v>
      </c>
      <c r="B32" s="72">
        <v>244</v>
      </c>
      <c r="C32" s="72">
        <v>310</v>
      </c>
      <c r="D32" s="122">
        <v>0.03</v>
      </c>
      <c r="E32" s="92">
        <f t="shared" si="0"/>
        <v>630</v>
      </c>
    </row>
    <row r="33" spans="1:5" ht="12.75">
      <c r="A33" s="78" t="s">
        <v>232</v>
      </c>
      <c r="B33" s="72">
        <v>244</v>
      </c>
      <c r="C33" s="72" t="s">
        <v>233</v>
      </c>
      <c r="D33" s="122">
        <f>SUM(D34:D41)</f>
        <v>0.032</v>
      </c>
      <c r="E33" s="92">
        <f>SUM(E34:E41)</f>
        <v>672</v>
      </c>
    </row>
    <row r="34" spans="1:5" ht="22.5">
      <c r="A34" s="112" t="s">
        <v>237</v>
      </c>
      <c r="B34" s="113">
        <v>244</v>
      </c>
      <c r="C34" s="111">
        <v>341</v>
      </c>
      <c r="D34" s="125">
        <v>0</v>
      </c>
      <c r="E34" s="114">
        <f>$E$20*D34</f>
        <v>0</v>
      </c>
    </row>
    <row r="35" spans="1:5" ht="12.75">
      <c r="A35" s="112" t="s">
        <v>238</v>
      </c>
      <c r="B35" s="113">
        <v>244</v>
      </c>
      <c r="C35" s="111">
        <v>342</v>
      </c>
      <c r="D35" s="125">
        <v>0</v>
      </c>
      <c r="E35" s="114">
        <f aca="true" t="shared" si="1" ref="E35:E41">$E$20*D35</f>
        <v>0</v>
      </c>
    </row>
    <row r="36" spans="1:5" ht="12.75">
      <c r="A36" s="112" t="s">
        <v>239</v>
      </c>
      <c r="B36" s="113">
        <v>244</v>
      </c>
      <c r="C36" s="111">
        <v>343</v>
      </c>
      <c r="D36" s="125">
        <v>0</v>
      </c>
      <c r="E36" s="114">
        <f t="shared" si="1"/>
        <v>0</v>
      </c>
    </row>
    <row r="37" spans="1:5" ht="12.75">
      <c r="A37" s="112" t="s">
        <v>240</v>
      </c>
      <c r="B37" s="113">
        <v>244</v>
      </c>
      <c r="C37" s="111">
        <v>344</v>
      </c>
      <c r="D37" s="125">
        <v>0</v>
      </c>
      <c r="E37" s="114">
        <f t="shared" si="1"/>
        <v>0</v>
      </c>
    </row>
    <row r="38" spans="1:5" ht="12.75">
      <c r="A38" s="112" t="s">
        <v>241</v>
      </c>
      <c r="B38" s="113">
        <v>244</v>
      </c>
      <c r="C38" s="111">
        <v>345</v>
      </c>
      <c r="D38" s="125">
        <v>0</v>
      </c>
      <c r="E38" s="114">
        <f t="shared" si="1"/>
        <v>0</v>
      </c>
    </row>
    <row r="39" spans="1:5" ht="12.75">
      <c r="A39" s="112" t="s">
        <v>242</v>
      </c>
      <c r="B39" s="113">
        <v>244</v>
      </c>
      <c r="C39" s="111">
        <v>346</v>
      </c>
      <c r="D39" s="125">
        <v>0.032</v>
      </c>
      <c r="E39" s="114">
        <f t="shared" si="1"/>
        <v>672</v>
      </c>
    </row>
    <row r="40" spans="1:5" ht="22.5">
      <c r="A40" s="112" t="s">
        <v>243</v>
      </c>
      <c r="B40" s="113">
        <v>244</v>
      </c>
      <c r="C40" s="111">
        <v>347</v>
      </c>
      <c r="D40" s="125">
        <v>0</v>
      </c>
      <c r="E40" s="114">
        <f t="shared" si="1"/>
        <v>0</v>
      </c>
    </row>
    <row r="41" spans="1:5" ht="22.5">
      <c r="A41" s="112" t="s">
        <v>244</v>
      </c>
      <c r="B41" s="113">
        <v>244</v>
      </c>
      <c r="C41" s="111">
        <v>349</v>
      </c>
      <c r="D41" s="125">
        <v>0</v>
      </c>
      <c r="E41" s="114">
        <f t="shared" si="1"/>
        <v>0</v>
      </c>
    </row>
    <row r="42" spans="1:5" ht="12.75">
      <c r="A42" s="126" t="s">
        <v>270</v>
      </c>
      <c r="B42" s="127"/>
      <c r="C42" s="127"/>
      <c r="D42" s="130"/>
      <c r="E42" s="129">
        <f>E20-SUM(E21:E33)</f>
        <v>0</v>
      </c>
    </row>
    <row r="43" spans="1:6" ht="17.25" customHeight="1">
      <c r="A43" s="157" t="s">
        <v>140</v>
      </c>
      <c r="B43" s="157"/>
      <c r="C43" s="157"/>
      <c r="D43" s="157"/>
      <c r="E43" s="157"/>
      <c r="F43" s="66"/>
    </row>
    <row r="44" spans="1:5" ht="15.75">
      <c r="A44" s="85" t="s">
        <v>170</v>
      </c>
      <c r="C44" s="1"/>
      <c r="D44" s="67"/>
      <c r="E44" s="68"/>
    </row>
    <row r="45" spans="1:5" ht="15.75">
      <c r="A45" s="29" t="s">
        <v>153</v>
      </c>
      <c r="B45" s="87">
        <f>'8.Расчет безубыт. по МДОП'!E7</f>
        <v>84</v>
      </c>
      <c r="C45" s="69"/>
      <c r="D45" s="1"/>
      <c r="E45" s="1"/>
    </row>
    <row r="46" spans="1:5" ht="17.25" customHeight="1">
      <c r="A46" s="28" t="s">
        <v>7</v>
      </c>
      <c r="B46" s="87"/>
      <c r="C46" s="69"/>
      <c r="D46" s="1"/>
      <c r="E46" s="1"/>
    </row>
    <row r="47" spans="1:5" ht="15.75">
      <c r="A47" s="29" t="s">
        <v>154</v>
      </c>
      <c r="B47" s="87">
        <f>'8.Расчет безубыт. по МДОП'!E6</f>
        <v>12</v>
      </c>
      <c r="C47" s="69"/>
      <c r="D47" s="1"/>
      <c r="E47" s="1"/>
    </row>
    <row r="48" spans="1:5" ht="15.75" customHeight="1">
      <c r="A48" s="29" t="s">
        <v>150</v>
      </c>
      <c r="B48" s="89">
        <f>'8.Расчет безубыт. по МДОП'!E5</f>
        <v>1293</v>
      </c>
      <c r="C48" s="8"/>
      <c r="D48" s="1"/>
      <c r="E48" s="1"/>
    </row>
    <row r="49" spans="1:4" ht="15" customHeight="1">
      <c r="A49" s="1"/>
      <c r="D49" s="1"/>
    </row>
    <row r="50" spans="1:4" ht="15" customHeight="1">
      <c r="A50" s="1"/>
      <c r="B50" s="27"/>
      <c r="C50" s="27"/>
      <c r="D50" s="1"/>
    </row>
    <row r="51" spans="1:4" ht="36" customHeight="1">
      <c r="A51" s="1" t="s">
        <v>155</v>
      </c>
      <c r="D51" s="1"/>
    </row>
    <row r="52" ht="12.75">
      <c r="A52" s="17" t="s">
        <v>93</v>
      </c>
    </row>
    <row r="53" spans="1:5" ht="15.75">
      <c r="A53" s="1"/>
      <c r="B53" s="2"/>
      <c r="C53" s="2"/>
      <c r="E53" s="2"/>
    </row>
    <row r="54" ht="15.75" customHeight="1">
      <c r="A54" s="1" t="s">
        <v>3</v>
      </c>
    </row>
    <row r="55" ht="21.75" customHeight="1">
      <c r="A55" s="1" t="s">
        <v>141</v>
      </c>
    </row>
    <row r="57" ht="21.75" customHeight="1">
      <c r="A57" s="1" t="s">
        <v>94</v>
      </c>
    </row>
    <row r="58" ht="12.75">
      <c r="A58" s="29" t="s">
        <v>10</v>
      </c>
    </row>
    <row r="62" ht="12.75">
      <c r="A62" s="70">
        <f>E21*B47</f>
        <v>151200</v>
      </c>
    </row>
  </sheetData>
  <sheetProtection/>
  <mergeCells count="12">
    <mergeCell ref="E13:E14"/>
    <mergeCell ref="C13:C14"/>
    <mergeCell ref="A5:E5"/>
    <mergeCell ref="A6:E6"/>
    <mergeCell ref="A7:E7"/>
    <mergeCell ref="A8:E8"/>
    <mergeCell ref="A9:E9"/>
    <mergeCell ref="A43:E43"/>
    <mergeCell ref="A10:E10"/>
    <mergeCell ref="A13:A14"/>
    <mergeCell ref="B13:B14"/>
    <mergeCell ref="D13:D14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72" r:id="rId1"/>
  <headerFooter alignWithMargins="0">
    <oddFooter>&amp;L&amp;7ОПФА ПФУ&amp;R&amp;6&amp;D,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N23" sqref="N23"/>
    </sheetView>
  </sheetViews>
  <sheetFormatPr defaultColWidth="9.00390625" defaultRowHeight="12.75"/>
  <cols>
    <col min="1" max="1" width="6.25390625" style="29" customWidth="1"/>
    <col min="2" max="2" width="9.125" style="29" customWidth="1"/>
    <col min="3" max="3" width="46.375" style="29" customWidth="1"/>
    <col min="4" max="4" width="7.875" style="29" customWidth="1"/>
    <col min="5" max="5" width="31.375" style="29" customWidth="1"/>
    <col min="6" max="6" width="21.75390625" style="29" customWidth="1"/>
    <col min="7" max="7" width="17.25390625" style="29" hidden="1" customWidth="1"/>
    <col min="8" max="9" width="0" style="29" hidden="1" customWidth="1"/>
    <col min="10" max="10" width="9.125" style="29" customWidth="1"/>
    <col min="11" max="11" width="15.75390625" style="29" customWidth="1"/>
    <col min="12" max="16384" width="9.125" style="29" customWidth="1"/>
  </cols>
  <sheetData>
    <row r="1" ht="12.75">
      <c r="B1" s="28" t="s">
        <v>81</v>
      </c>
    </row>
    <row r="2" spans="1:6" ht="13.5" thickBot="1">
      <c r="A2" s="28"/>
      <c r="B2" s="28"/>
      <c r="C2" s="28"/>
      <c r="D2" s="28"/>
      <c r="E2" s="28"/>
      <c r="F2" s="28"/>
    </row>
    <row r="3" spans="1:6" ht="13.5" thickBot="1">
      <c r="A3" s="38" t="s">
        <v>30</v>
      </c>
      <c r="B3" s="39" t="s">
        <v>31</v>
      </c>
      <c r="C3" s="39"/>
      <c r="D3" s="39"/>
      <c r="E3" s="40" t="s">
        <v>36</v>
      </c>
      <c r="F3" s="41" t="s">
        <v>37</v>
      </c>
    </row>
    <row r="4" spans="1:6" ht="15.75">
      <c r="A4" s="42"/>
      <c r="B4" s="15" t="s">
        <v>7</v>
      </c>
      <c r="C4" s="42"/>
      <c r="D4" s="42"/>
      <c r="E4" s="42"/>
      <c r="F4" s="42"/>
    </row>
    <row r="5" spans="1:8" ht="12.75">
      <c r="A5" s="43">
        <v>1</v>
      </c>
      <c r="B5" s="44" t="s">
        <v>42</v>
      </c>
      <c r="C5" s="44"/>
      <c r="D5" s="44"/>
      <c r="E5" s="45">
        <v>1293</v>
      </c>
      <c r="F5" s="44" t="s">
        <v>56</v>
      </c>
      <c r="H5" s="29">
        <v>400</v>
      </c>
    </row>
    <row r="6" spans="1:8" ht="12.75">
      <c r="A6" s="43">
        <v>2</v>
      </c>
      <c r="B6" s="44" t="s">
        <v>68</v>
      </c>
      <c r="C6" s="44"/>
      <c r="D6" s="44"/>
      <c r="E6" s="45">
        <v>12</v>
      </c>
      <c r="F6" s="44"/>
      <c r="G6" s="29">
        <v>7</v>
      </c>
      <c r="H6" s="29">
        <v>6</v>
      </c>
    </row>
    <row r="7" spans="1:6" ht="12.75">
      <c r="A7" s="43">
        <v>3</v>
      </c>
      <c r="B7" s="44" t="s">
        <v>82</v>
      </c>
      <c r="C7" s="44"/>
      <c r="D7" s="44"/>
      <c r="E7" s="45">
        <v>84</v>
      </c>
      <c r="F7" s="44"/>
    </row>
    <row r="8" spans="1:6" ht="12.75">
      <c r="A8" s="43">
        <v>4</v>
      </c>
      <c r="B8" s="44" t="s">
        <v>83</v>
      </c>
      <c r="C8" s="44"/>
      <c r="D8" s="44"/>
      <c r="E8" s="45" t="s">
        <v>38</v>
      </c>
      <c r="F8" s="46">
        <f>E7*E5</f>
        <v>108612</v>
      </c>
    </row>
    <row r="9" spans="1:6" ht="12.75">
      <c r="A9" s="43">
        <v>5</v>
      </c>
      <c r="B9" s="44" t="s">
        <v>66</v>
      </c>
      <c r="C9" s="44"/>
      <c r="D9" s="44"/>
      <c r="E9" s="45">
        <v>0.3</v>
      </c>
      <c r="F9" s="46">
        <f>F8*E9</f>
        <v>32583.6</v>
      </c>
    </row>
    <row r="10" spans="1:7" ht="12.75">
      <c r="A10" s="43">
        <v>6</v>
      </c>
      <c r="B10" s="44" t="s">
        <v>84</v>
      </c>
      <c r="C10" s="44"/>
      <c r="D10" s="44"/>
      <c r="E10" s="45" t="s">
        <v>39</v>
      </c>
      <c r="F10" s="47">
        <f>SUM(F8:F9)</f>
        <v>141195.6</v>
      </c>
      <c r="G10" s="48">
        <f>F10/E6/F13</f>
        <v>28015.000000000004</v>
      </c>
    </row>
    <row r="11" spans="1:6" ht="16.5" customHeight="1">
      <c r="A11" s="43"/>
      <c r="B11" s="49" t="s">
        <v>85</v>
      </c>
      <c r="C11" s="44"/>
      <c r="D11" s="44"/>
      <c r="E11" s="45"/>
      <c r="F11" s="50"/>
    </row>
    <row r="12" spans="1:9" ht="12.75">
      <c r="A12" s="43">
        <v>7</v>
      </c>
      <c r="B12" s="44" t="s">
        <v>67</v>
      </c>
      <c r="C12" s="44"/>
      <c r="D12" s="44"/>
      <c r="E12" s="118" t="s">
        <v>251</v>
      </c>
      <c r="F12" s="46">
        <f>'7. Приложение 13 к Регламенту '!E21*E6</f>
        <v>151200</v>
      </c>
      <c r="I12" s="51"/>
    </row>
    <row r="13" spans="1:6" ht="13.5" thickBot="1">
      <c r="A13" s="52">
        <v>8</v>
      </c>
      <c r="B13" s="53" t="s">
        <v>109</v>
      </c>
      <c r="C13" s="53"/>
      <c r="D13" s="53"/>
      <c r="E13" s="119" t="s">
        <v>252</v>
      </c>
      <c r="F13" s="54">
        <f>'7. Приложение 13 к Регламенту '!E21/'7. Приложение 13 к Регламенту '!E16</f>
        <v>0.42</v>
      </c>
    </row>
    <row r="14" spans="1:7" ht="13.5" thickBot="1">
      <c r="A14" s="55">
        <v>9</v>
      </c>
      <c r="B14" s="39" t="s">
        <v>86</v>
      </c>
      <c r="C14" s="56"/>
      <c r="D14" s="56"/>
      <c r="E14" s="39" t="s">
        <v>32</v>
      </c>
      <c r="F14" s="57">
        <f>F12/F10</f>
        <v>1.0708548991611637</v>
      </c>
      <c r="G14" s="58">
        <f>'5. Приложение 12 к Регламенту'!E15/'8.Расчет безубыт. по МДОП'!F15</f>
        <v>0.8923790826343031</v>
      </c>
    </row>
    <row r="15" spans="1:8" ht="42" customHeight="1">
      <c r="A15" s="34" t="s">
        <v>87</v>
      </c>
      <c r="B15" s="34"/>
      <c r="C15" s="34"/>
      <c r="D15" s="59">
        <f>E6</f>
        <v>12</v>
      </c>
      <c r="E15" s="34" t="s">
        <v>40</v>
      </c>
      <c r="F15" s="60">
        <f>F10/F13/E6</f>
        <v>28015</v>
      </c>
      <c r="G15" s="61"/>
      <c r="H15" s="34"/>
    </row>
    <row r="16" spans="1:8" ht="12.75">
      <c r="A16" s="34" t="s">
        <v>88</v>
      </c>
      <c r="B16" s="34"/>
      <c r="C16" s="34"/>
      <c r="D16" s="34"/>
      <c r="E16" s="62" t="s">
        <v>41</v>
      </c>
      <c r="F16" s="64">
        <f>ROUND(F15*E6/'7. Приложение 13 к Регламенту '!E16,0)</f>
        <v>11</v>
      </c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39.75" customHeight="1">
      <c r="A18" s="154" t="s">
        <v>213</v>
      </c>
      <c r="B18" s="154"/>
      <c r="C18" s="154"/>
      <c r="D18" s="154"/>
      <c r="E18" s="154"/>
      <c r="F18" s="154"/>
      <c r="G18" s="154"/>
      <c r="H18" s="154"/>
      <c r="I18" s="154"/>
    </row>
    <row r="20" ht="12.75">
      <c r="A20" s="115" t="s">
        <v>248</v>
      </c>
    </row>
  </sheetData>
  <sheetProtection/>
  <mergeCells count="1"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Урусова Алена Дмитриевна</cp:lastModifiedBy>
  <cp:lastPrinted>2021-09-30T07:10:23Z</cp:lastPrinted>
  <dcterms:created xsi:type="dcterms:W3CDTF">2007-07-03T06:48:55Z</dcterms:created>
  <dcterms:modified xsi:type="dcterms:W3CDTF">2023-03-23T12:13:18Z</dcterms:modified>
  <cp:category/>
  <cp:version/>
  <cp:contentType/>
  <cp:contentStatus/>
</cp:coreProperties>
</file>