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825" tabRatio="956" activeTab="0"/>
  </bookViews>
  <sheets>
    <sheet name="Инструкция по сост-ю Смет" sheetId="1" r:id="rId1"/>
    <sheet name="Прил1 выпуск.кафедр" sheetId="2" r:id="rId2"/>
    <sheet name="Прил1 невып.каф." sheetId="3" r:id="rId3"/>
    <sheet name="Прил2 вып.каф." sheetId="4" r:id="rId4"/>
    <sheet name="Прил2 невып.каф" sheetId="5" r:id="rId5"/>
    <sheet name="Прил3 ДООПиДПП рос.граждан" sheetId="6" r:id="rId6"/>
    <sheet name="Прил4 ДООПиДПП для иностр" sheetId="7" r:id="rId7"/>
    <sheet name="Прил5 МОП" sheetId="8" r:id="rId8"/>
    <sheet name="Прил6 (довуз) " sheetId="9" r:id="rId9"/>
    <sheet name="Прил7 Смета по Дирекции" sheetId="10" r:id="rId10"/>
  </sheets>
  <definedNames/>
  <calcPr fullCalcOnLoad="1"/>
</workbook>
</file>

<file path=xl/sharedStrings.xml><?xml version="1.0" encoding="utf-8"?>
<sst xmlns="http://schemas.openxmlformats.org/spreadsheetml/2006/main" count="516" uniqueCount="235">
  <si>
    <t>УТВЕРЖДАЮ</t>
  </si>
  <si>
    <t>Смета</t>
  </si>
  <si>
    <t xml:space="preserve"> доходов и расходов по приносящей доход образовательной деятельности</t>
  </si>
  <si>
    <t>ПОКАЗАТЕЛИ</t>
  </si>
  <si>
    <t>Доля в общих расходах, %</t>
  </si>
  <si>
    <t>Сумма, руб</t>
  </si>
  <si>
    <t xml:space="preserve"> Сумма, руб.</t>
  </si>
  <si>
    <t>1.Планируемый доход</t>
  </si>
  <si>
    <t>по дирекции</t>
  </si>
  <si>
    <t>________________</t>
  </si>
  <si>
    <t>Директор _____________</t>
  </si>
  <si>
    <t xml:space="preserve">института________  ФГАОУ ВО "СПбПУ" </t>
  </si>
  <si>
    <t>Расчет отчислений осуществляется по формулам автоматически.</t>
  </si>
  <si>
    <t xml:space="preserve">    расходов по приносящей доход образовательной деятельности</t>
  </si>
  <si>
    <t xml:space="preserve">5а. Поступления на невыпускающие кафедры:  </t>
  </si>
  <si>
    <t xml:space="preserve"> (норматив утверждается Советом Института,% от п.5 или п.5а) </t>
  </si>
  <si>
    <t xml:space="preserve">8.1. Заработная плата  </t>
  </si>
  <si>
    <t xml:space="preserve">7. Сумма поступлений на ЛС подразделения (после всех отчислений и перераспределения учебной нагрузки)  </t>
  </si>
  <si>
    <t xml:space="preserve"> (норматив утверждается Советом Института,% от п.5а) </t>
  </si>
  <si>
    <t>*   -  для подразделений, заключающих договоры на данные виды услуг</t>
  </si>
  <si>
    <t xml:space="preserve">5.1.Заработная плата </t>
  </si>
  <si>
    <t>КОСГУ</t>
  </si>
  <si>
    <t>КВР</t>
  </si>
  <si>
    <t>п.5 – п.6</t>
  </si>
  <si>
    <t>п.5а – п.6</t>
  </si>
  <si>
    <t>п.1-п.2</t>
  </si>
  <si>
    <t>8. Расход подразделения по статьям (= п.7)</t>
  </si>
  <si>
    <t>(ОПОП ВО и СПО для российских граждан)</t>
  </si>
  <si>
    <t>1. Сумма поступлений на ЛС Дирекции</t>
  </si>
  <si>
    <t xml:space="preserve">2.1. Заработная плата  </t>
  </si>
  <si>
    <t>2. Расход Дирекции по статьям  (=п.1)</t>
  </si>
  <si>
    <t>3. Доход после отчислений в ЦФ</t>
  </si>
  <si>
    <t>по кафедре (К), высшей школе (ВШ), дирекции образовательных программ (ДОП)</t>
  </si>
  <si>
    <t xml:space="preserve">4.Сумма к перераспределению по учебным планам (УП): п.1 – п.2 – п.3 </t>
  </si>
  <si>
    <t>5. Поступления после</t>
  </si>
  <si>
    <t>6. Отчисления на общеинститутские мероприятия (для К, ВШ)</t>
  </si>
  <si>
    <t>__________________________</t>
  </si>
  <si>
    <t>название программы</t>
  </si>
  <si>
    <t>Руководитель лицевого счета      _______________</t>
  </si>
  <si>
    <t>Согласовано:</t>
  </si>
  <si>
    <t>Начальник УМО _____________________ Е.В.Саталкина</t>
  </si>
  <si>
    <t>по международной дополнительной образовательной программе (МДОП)</t>
  </si>
  <si>
    <t xml:space="preserve">Проректор </t>
  </si>
  <si>
    <t>по международной деятельности</t>
  </si>
  <si>
    <t>(ОПОП ВО, СПО для иностранных граждан)</t>
  </si>
  <si>
    <t>Начальник УМО _________________Саталкина Е.В.</t>
  </si>
  <si>
    <t xml:space="preserve">(ОПОП ВО, СПО для иностранных граждан) </t>
  </si>
  <si>
    <t>(ДПП и ДООП для иностранных граждан)</t>
  </si>
  <si>
    <t>Дополнительная общеобразовательная программа подготовки иностранных граждан</t>
  </si>
  <si>
    <t>1.Планируемый доход (для К, ВШ)</t>
  </si>
  <si>
    <t>Директор института ________</t>
  </si>
  <si>
    <t>Должность                              подпись                            ФИО</t>
  </si>
  <si>
    <r>
      <t xml:space="preserve">(Руководитель ЦФО)     </t>
    </r>
    <r>
      <rPr>
        <sz val="6"/>
        <rFont val="Times New Roman"/>
        <family val="1"/>
      </rPr>
      <t>№ ЦФО</t>
    </r>
  </si>
  <si>
    <t>_________________________________________________________________________</t>
  </si>
  <si>
    <t>название проекта</t>
  </si>
  <si>
    <t>по  международному образовательному проекту*</t>
  </si>
  <si>
    <t>отчислений в ЦФ и перераспределений по УП</t>
  </si>
  <si>
    <t>___________________________________________________________________________</t>
  </si>
  <si>
    <t>_____________________________________________________________________</t>
  </si>
  <si>
    <t xml:space="preserve">3. Прямые поступления (на К, ВШ, ДирОП)                                     </t>
  </si>
  <si>
    <t>по кафедре (К), высшей школе (ВШ), дирекции образовательных программ (ДирОП)</t>
  </si>
  <si>
    <t>4. Сумма поступлений на ЛС подразделения  = п.3</t>
  </si>
  <si>
    <t>5. Расход подразделения</t>
  </si>
  <si>
    <t>3. Доход после отчислений в ЦФ = п.1-п.2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</si>
  <si>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 ФИО</t>
  </si>
  <si>
    <t xml:space="preserve"> (норматив утверждается Советом Института,% от п.5) </t>
  </si>
  <si>
    <t xml:space="preserve">                                                                                                            должность                                                 подпись                                           ФИО</t>
  </si>
  <si>
    <t>6. Отчисления на общеинститутские мероприятия</t>
  </si>
  <si>
    <t>8. Расход подразделения по статьям КОСГУ (= п.7)</t>
  </si>
  <si>
    <t xml:space="preserve">    отчислений в ЦФ и перераспределений по УП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</si>
  <si>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ФИО</t>
  </si>
  <si>
    <t>________________Д.Г. Арсеньев</t>
  </si>
  <si>
    <t>* - финансирование из международных программ, фондов, организаций.</t>
  </si>
  <si>
    <t>** - по согласованию с иностранным Заказчиком.</t>
  </si>
  <si>
    <t>1а.Планируемый доход (для невыпускающих кафедр)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</si>
  <si>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  ФИО</t>
  </si>
  <si>
    <t>приведенных Образцов.</t>
  </si>
  <si>
    <t>Все Сметы подписываются руководителем ЦФО и направляются для утверждения в ОПФА ДЭиФ</t>
  </si>
  <si>
    <t>тел.вн. 1123 - Филиппова Лилия Веняминовна, 305 каб., 1-й уч.корпус, ОПФА ДЭиФ</t>
  </si>
  <si>
    <r>
      <t>В приложениях 2 и 3 (</t>
    </r>
    <r>
      <rPr>
        <b/>
        <sz val="10.5"/>
        <rFont val="Arial Cyr"/>
        <family val="0"/>
      </rPr>
      <t>для выпуск.кафедр</t>
    </r>
    <r>
      <rPr>
        <sz val="10.5"/>
        <rFont val="Arial Cyr"/>
        <family val="0"/>
      </rPr>
      <t xml:space="preserve">) в строке 5 "Поступления на выпускающие кафедры после отчислений в ЦФ и перераспределений по УП:" - </t>
    </r>
  </si>
  <si>
    <t>нагрузки)" , где в колонке 5 проставляется сумма принимаемой нагрузки. Также возможны отчисления на Общеинститутские мероприятия(Строка 6 Приложений 2 и 3 для невып.каф.)</t>
  </si>
  <si>
    <t>"___"________________20__г.</t>
  </si>
  <si>
    <t>"___"________________20___г.</t>
  </si>
  <si>
    <t>"___"________________20___ г.</t>
  </si>
  <si>
    <r>
      <t xml:space="preserve">8.2. Иные выплаты </t>
    </r>
    <r>
      <rPr>
        <sz val="8"/>
        <rFont val="Times New Roman"/>
        <family val="1"/>
      </rPr>
      <t xml:space="preserve"> (суточные персоналу)</t>
    </r>
  </si>
  <si>
    <t>Руководитель лицевого счета               _______________  ________________                ____________</t>
  </si>
  <si>
    <t>Руководитель лицевого счета             _______________  ________________               ____________</t>
  </si>
  <si>
    <t>Руководитель лицевого счета          _______________         ________________           ____________</t>
  </si>
  <si>
    <t>Руководитель лицевого счета               _______________       ________________          ____________</t>
  </si>
  <si>
    <t>2. Отчисления в Централизованный фонд (ЦФ) на общехозяйственные расходы</t>
  </si>
  <si>
    <t>2. Отчисления в Централизованный фонд (ЦФ) на общехозяйственные расходы (для К, ВШ)</t>
  </si>
  <si>
    <t>***   -  для подразделений, заключающих договоры на данные виды услуг.</t>
  </si>
  <si>
    <t>2. Отчисления в Централизованный фонд (ЦФ) на общехозяйственные расходы**</t>
  </si>
  <si>
    <t>5.4. Начисления на выплаты по оплате труда  (30,2%)</t>
  </si>
  <si>
    <t>5.5. Услуги связи</t>
  </si>
  <si>
    <t>5.6. Транспортные услуги</t>
  </si>
  <si>
    <t>5.7. Коммунальные услуги***</t>
  </si>
  <si>
    <t>5.8. Арендная плата за пользование имуществом</t>
  </si>
  <si>
    <t>5.9. Работы, услуги по содержанию имущества</t>
  </si>
  <si>
    <t>5.10. Прочие работы, услуги</t>
  </si>
  <si>
    <t>5.11.Увеличение стоимости основных средств</t>
  </si>
  <si>
    <t>Номер лицевого счета: 12____________</t>
  </si>
  <si>
    <t>2.4. Начисления на выплаты по оплате труда  (30,2%)</t>
  </si>
  <si>
    <t>2.5. Услуги связи</t>
  </si>
  <si>
    <t>2.6. Транспортные услуги</t>
  </si>
  <si>
    <t>2.7. Коммунальные услуги*</t>
  </si>
  <si>
    <t>2.8. Арендная плата за пользование имуществом</t>
  </si>
  <si>
    <t>2.9. Работы, услуги по содержанию имущества</t>
  </si>
  <si>
    <t>2.10. Прочие работы, услуги</t>
  </si>
  <si>
    <t>2.11.Увеличение стоимости основных средств</t>
  </si>
  <si>
    <t>Номер лицевого счета: 12________</t>
  </si>
  <si>
    <t>Номер лицевого счета: 12__________</t>
  </si>
  <si>
    <t>Номер лицевого счета: 12_____________</t>
  </si>
  <si>
    <t>Номер лицевого счета: 12_______</t>
  </si>
  <si>
    <r>
      <t xml:space="preserve">5.2. Иные выплаты </t>
    </r>
    <r>
      <rPr>
        <sz val="8"/>
        <rFont val="Times New Roman"/>
        <family val="1"/>
      </rPr>
      <t xml:space="preserve"> (суточные персоналу)</t>
    </r>
  </si>
  <si>
    <t>5.3.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</si>
  <si>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2.2. Иные выплаты </t>
    </r>
    <r>
      <rPr>
        <sz val="8"/>
        <rFont val="Times New Roman"/>
        <family val="1"/>
      </rPr>
      <t xml:space="preserve"> (суточные персоналу)</t>
    </r>
  </si>
  <si>
    <t>2.3.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</si>
  <si>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>8.3. Иные выплаты персоналу учреждений за исключением ФОТ (проезд и проживание персонала, командировочные, выдаваемые  преподавателям за студентов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</si>
  <si>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r>
      <t>8.4. Иные выплаты, за исключением ФОТ, лицам, привлекаемым согласно законодательству для выполнения отдельн.полномочий  (суточные, проезд и проживание студентов</t>
    </r>
    <r>
      <rPr>
        <sz val="9"/>
        <rFont val="Times New Roman"/>
        <family val="1"/>
      </rPr>
      <t>)</t>
    </r>
  </si>
  <si>
    <t>8.5. Начисления на выплаты по оплате труда  (30,2%)</t>
  </si>
  <si>
    <t>8.6. Услуги связи</t>
  </si>
  <si>
    <t>8.7. Транспортные услуги</t>
  </si>
  <si>
    <t>8.8. Коммунальные услуги*</t>
  </si>
  <si>
    <t>8.9. Арендная плата за пользование имуществом</t>
  </si>
  <si>
    <t>8.10. Работы, услуги по содержанию имущества</t>
  </si>
  <si>
    <t>8.11. Прочие работы, услуги</t>
  </si>
  <si>
    <t>8.12.Увеличение стоимости основных средств</t>
  </si>
  <si>
    <t xml:space="preserve">8.3.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</si>
  <si>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 xml:space="preserve">8.3. Иные выплаты персоналу учреждений за исключением ФОТ  (проезд и проживание персонала, командировочные, выдаваемые  преподавателям за студентов) </t>
  </si>
  <si>
    <r>
      <t xml:space="preserve">  </t>
    </r>
    <r>
      <rPr>
        <b/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</t>
    </r>
  </si>
  <si>
    <r>
      <t xml:space="preserve">5. Поступления после отчислений в ЦФ и перераспределений по УП:
п.1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п.2 </t>
    </r>
    <r>
      <rPr>
        <b/>
        <sz val="10"/>
        <rFont val="Times New Roman"/>
        <family val="1"/>
      </rPr>
      <t>±</t>
    </r>
    <r>
      <rPr>
        <sz val="10"/>
        <rFont val="Times New Roman"/>
        <family val="1"/>
      </rPr>
      <t xml:space="preserve"> перераспределение по УП (с учетом п.3)</t>
    </r>
  </si>
  <si>
    <r>
      <t>3. Прямые поступления (на К, ВШ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ДирОП)  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                                  </t>
    </r>
  </si>
  <si>
    <r>
      <t xml:space="preserve">  </t>
    </r>
    <r>
      <rPr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</t>
    </r>
    <r>
      <rPr>
        <i/>
        <sz val="10"/>
        <rFont val="Times New Roman"/>
        <family val="1"/>
      </rPr>
      <t xml:space="preserve"> (для примера +60 000 руб.)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</si>
  <si>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</si>
  <si>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  </t>
    </r>
    <r>
      <rPr>
        <b/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 </t>
    </r>
    <r>
      <rPr>
        <i/>
        <sz val="10"/>
        <rFont val="Times New Roman"/>
        <family val="1"/>
      </rPr>
      <t>(для примера +70 000 руб.)</t>
    </r>
  </si>
  <si>
    <t>Руководитель лицевого счета                  _______________  ________________   ____________</t>
  </si>
  <si>
    <t>(довуз)</t>
  </si>
  <si>
    <t>(ДООП, ДПП ВО и СПО, ООП СОО, ОП ПО)</t>
  </si>
  <si>
    <t>по кафедре (высшей школе) института________,  ИСПО, ЕНЛ   ФГАОУ ВО "СПбПУ"</t>
  </si>
  <si>
    <t>в бумажном виде и по электронной почте на адрес: filippova_lv@spbstu.ru; kruglova_vv@spbstu.ru</t>
  </si>
  <si>
    <t>** - статья 340 «Увеличение стоимости материальных запасов» КОСГУ детализируется подстатьями КОСГУ 341-347, 349. Значения столбцов 4,5 статьи 340 формируется путём сложения подстатей 341-347, 349 КОСГУ.</t>
  </si>
  <si>
    <t>8.13.Увеличение стоимости материальных запасов**</t>
  </si>
  <si>
    <t>340**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</si>
  <si>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</si>
  <si>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</si>
  <si>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</si>
  <si>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</si>
  <si>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</si>
  <si>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</si>
  <si>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</si>
  <si>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</si>
  <si>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t>5.12.Увеличение стоимости материальных запасов****</t>
  </si>
  <si>
    <t>**** - статья 340 «Увеличение стоимости материальных запасов» КОСГУ детализируется подстатьями КОСГУ 341-347, 349. Значения столбцов 4,5 статьи 340 формируется путём сложения подстатей 341-347, 349 КОСГУ.</t>
  </si>
  <si>
    <t>5.13..Увеличение стоимости лекарственных препаратов и материалов, применяемых в медицинских целях</t>
  </si>
  <si>
    <t>5.14.Увеличение стоимости продуктов питания</t>
  </si>
  <si>
    <t>5.15.Увеличение стоимости горюче-смазочных материалов</t>
  </si>
  <si>
    <t>5.16.Увеличение стоимости строительных материалов</t>
  </si>
  <si>
    <t>5.17.Увеличение стоимости мягкого инвентаря</t>
  </si>
  <si>
    <t>5.18.Увеличение стоимости прочих материальных запасов</t>
  </si>
  <si>
    <t>5.19.Увеличение стоимости материальных запасов для целей капитальных вложений</t>
  </si>
  <si>
    <t>5.20.Увеличение стоимости прочих материальных запасов однократного применения</t>
  </si>
  <si>
    <t>2.12.Увеличение стоимости материальных запасов**</t>
  </si>
  <si>
    <t>2.13..Увеличение стоимости лекарственных препаратов и материалов, применяемых в медицинских целях</t>
  </si>
  <si>
    <t>2.14.Увеличение стоимости продуктов питания</t>
  </si>
  <si>
    <t>2.15.Увеличение стоимости горюче-смазочных материалов</t>
  </si>
  <si>
    <t>2.16.Увеличение стоимости строительных материалов</t>
  </si>
  <si>
    <t>2.17.Увеличение стоимости мягкого инвентаря</t>
  </si>
  <si>
    <t>2.18.Увеличение стоимости прочих материальных запасов</t>
  </si>
  <si>
    <t>2.19.Увеличение стоимости материальных запасов для целей капитальных вложений</t>
  </si>
  <si>
    <t>2.20.Увеличение стоимости прочих материальных запасов однократного применения</t>
  </si>
  <si>
    <t>223*</t>
  </si>
  <si>
    <t xml:space="preserve">1.Планируемый доход </t>
  </si>
  <si>
    <t xml:space="preserve">2. Отчисления в Централизованный фонд (ЦФ) на общехозяйственные расходы  </t>
  </si>
  <si>
    <t xml:space="preserve">3. Доход после отчислений в ЦФ </t>
  </si>
  <si>
    <t xml:space="preserve">4. Сумма поступлений на ЛС подразделения </t>
  </si>
  <si>
    <t xml:space="preserve">5.1. Заработная плата  </t>
  </si>
  <si>
    <t>5.4. Иные выплаты, за исключением ФОТ, лицам, привлекаемым согласно законодательству для выполнения отдельн. полномочий  (суточные, проезд и проживание студентов)</t>
  </si>
  <si>
    <t>5.5. Начисления на выплаты по оплате труда  (30,2%)</t>
  </si>
  <si>
    <t xml:space="preserve">5.6. Услуги связи </t>
  </si>
  <si>
    <t xml:space="preserve">5.7. Транспортные услуги </t>
  </si>
  <si>
    <t>5.8. Коммунальные услуги*</t>
  </si>
  <si>
    <t>5.9. Арендная плата за пользование имуществом</t>
  </si>
  <si>
    <t>5.10. Работы, услуги по содержанию имущества</t>
  </si>
  <si>
    <t xml:space="preserve">5.11. Прочие работы, услуги </t>
  </si>
  <si>
    <t xml:space="preserve">5.12.Увеличение стоимости основных средств </t>
  </si>
  <si>
    <t>5.13.Увеличение стоимости материальных запасов **</t>
  </si>
  <si>
    <t>5.14.Увеличение стоимости лекарственных препаратов и материалов, применяемых в медицинских целях</t>
  </si>
  <si>
    <t>5.15.Увеличение стоимости продуктов питания</t>
  </si>
  <si>
    <t>5.16.Увеличение стоимости горюче-смазочных материалов</t>
  </si>
  <si>
    <t>5.17.Увеличение стоимости строительных материалов</t>
  </si>
  <si>
    <t>5.18.Увеличение стоимости мягкого инвентаря</t>
  </si>
  <si>
    <t>5.19.Увеличение стоимости прочих материальных запасов</t>
  </si>
  <si>
    <t>5.20.Увеличение стоимости материальных запасов для целей капитальных вложений</t>
  </si>
  <si>
    <t>5.21.Увеличение стоимости прочих материальных запасов однократного применения</t>
  </si>
  <si>
    <t>п.3</t>
  </si>
  <si>
    <t>5.2. Иные выплаты (суточные персоналу)</t>
  </si>
  <si>
    <t xml:space="preserve">5.3.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</si>
  <si>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>4. Сумма поступлений на ЛС подразделения</t>
  </si>
  <si>
    <t>5.4. Иные выплаты, за исключением ФОТ, лицам, привлекаемым согласно законодательству для выполнения отд. полномочий  (суточные, проезд и проживание студентов)</t>
  </si>
  <si>
    <t>5.6. Услуги связи</t>
  </si>
  <si>
    <t>5.7. Транспортные услуги</t>
  </si>
  <si>
    <t>5.11. Прочие работы, услуги</t>
  </si>
  <si>
    <t>5.12.Увеличение стоимости основных средств</t>
  </si>
  <si>
    <t xml:space="preserve">5.3. Иные выплаты персоналу учреждений за исключением ФОТ (проезд и проживание персонала, командировочные преподавателям за студентов) </t>
  </si>
  <si>
    <t xml:space="preserve">2. Отчисления в Централизованный фонд (ЦФ) на общехозяйственные расходы </t>
  </si>
  <si>
    <t>5.7. Коммунальные услуги*</t>
  </si>
  <si>
    <t>5.12.Увеличение стоимости материальных запасов **</t>
  </si>
  <si>
    <t>5.13.Увеличение стоимости лекарственных препаратов и материалов, применяемых в медицинских целях</t>
  </si>
  <si>
    <t>Инструкция по составлению Смет по образовательной деятельности на 2024 год</t>
  </si>
  <si>
    <t>образовательной деятельности на 2024 финансовый год.</t>
  </si>
  <si>
    <t>института_____________ ФГАОУ ВО "СПбПУ" на 2024 год</t>
  </si>
  <si>
    <t xml:space="preserve">института_____________ ФГАОУ ВО "СПбПУ" на 2024 год </t>
  </si>
  <si>
    <t>на 2024 год</t>
  </si>
  <si>
    <t>по кафедре (высшей школе) института_______,  ИСПО ФГАОУ ВО "СПбПУ"на 2024 год</t>
  </si>
  <si>
    <t>по Высшей школе международных образовательных программ на 2024 год</t>
  </si>
  <si>
    <t>На следующих листах приведены Образцы индивидуальных Смет (пример для двух подразделений - кафедр), утвержденных Приказом от 18.09.2023 № 2220</t>
  </si>
  <si>
    <t xml:space="preserve">на 2024 год и внесения в них изменений" </t>
  </si>
  <si>
    <t>в Сметах в строке "1.Планируемый доход" (колонка 5 Сметы) руководителем проставляется сумма дохода на календарный 2024 год,</t>
  </si>
  <si>
    <t>Руководители структурных подразделений (лицевых счетов) при необходимости составляют индивидуальные сметы доходов и расходов по приносящей доход</t>
  </si>
  <si>
    <t>"Об утверждении регламента формирования и утверждения смет доходов и расходов по приносящей доход образовательной деятельности ФГАОУ ВО "СПбПУ"</t>
  </si>
  <si>
    <t xml:space="preserve">Руководители подразделений и ЦФО добавляют необходимое количество листов для составления индивидуальных Смет для всех подразделений копированием </t>
  </si>
  <si>
    <t xml:space="preserve">При составлении индивидуальных Смет по ОПОП (очная, оч-заоч,заочная формы обучения и аспирантура), ДОПП и ДПП </t>
  </si>
  <si>
    <t xml:space="preserve">руководитель ставит расчетную сумму, учитывающую отчисления в ЦФ и перераспределение уч.нагрузки: Доход минус Отчисления в ЦФ, плюс Прямые поступления, </t>
  </si>
  <si>
    <t>минус передаваемая нагрузка, плюс принимаемая нагрузка.</t>
  </si>
  <si>
    <t xml:space="preserve">Для невыпускающих кафедр Смета заполняется, начиная со строки "Сумма поступлений на ЛС подразделения (после отчислений  и перераспределения учебной </t>
  </si>
  <si>
    <t>Общая сумма процентов по строке 8 "Расход подразделения по статьям" (колонка 4 Сметы) считается автоматически по формуле и должна быть равна 100,0%</t>
  </si>
  <si>
    <t>Тел. для справок и консультаций:  294-42-75</t>
  </si>
  <si>
    <t>тел.вн. 1137 - Круглова Виктория Викторовна, 305 каб., 1-й уч.корпус, ОПФА ДЭиФ</t>
  </si>
  <si>
    <t>В строке 6 "Отчисления на общеинститутские мероприятия" проставляется процент (колонка 4 Сметы), утвержденный Советом института на 2024 год</t>
  </si>
  <si>
    <t xml:space="preserve">В расходных строках проценты проставляются, исходя из потребностей кафедр (подразделений) на 2024 год. </t>
  </si>
  <si>
    <t>Обращаем ваше внимание, что шаблоны составлены по нормативным затратам и расчёт происходит исходя из стандартных процентов и планируемого дохода. В случае необходимости внесения определенной суммы под конкретный договор, разбивка по процентам (Столбец 4, "Доля в общих процентах") рассчитывается самостоятельно.</t>
  </si>
  <si>
    <t>ВАЖНО: Столбцы 4, 5 по строке "ПРОВЕРКА" должны быть равны 0!</t>
  </si>
  <si>
    <t>ПРОВЕРКА</t>
  </si>
  <si>
    <t>(столбцы 4 и 5 должны быть равны 0)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</si>
</sst>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%"/>
    <numFmt numFmtId="188" formatCode="0.0%"/>
    <numFmt numFmtId="189" formatCode="#,##0.00_ ;\-#,##0.00\ "/>
    <numFmt numFmtId="190" formatCode="#,##0.0_ ;\-#,##0.0\ "/>
    <numFmt numFmtId="191" formatCode="_-* #,##0.0_р_._-;\-* #,##0.0_р_._-;_-* &quot;-&quot;??_р_._-;_-@_-"/>
    <numFmt numFmtId="192" formatCode="_-* #,##0.0\ _₽_-;\-* #,##0.0\ _₽_-;_-* &quot;-&quot;?\ _₽_-;_-@_-"/>
    <numFmt numFmtId="193" formatCode="[$-FC19]d\ mmmm\ yyyy\ &quot;г.&quot;"/>
    <numFmt numFmtId="194" formatCode="#,##0.00\ &quot;₽&quot;"/>
    <numFmt numFmtId="195" formatCode="#,##0.00\ _₽"/>
    <numFmt numFmtId="196" formatCode="0.000000%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b/>
      <u val="single"/>
      <sz val="12"/>
      <name val="Arial Cyr"/>
      <family val="0"/>
    </font>
    <font>
      <b/>
      <i/>
      <sz val="10.5"/>
      <name val="Arial Cyr"/>
      <family val="0"/>
    </font>
    <font>
      <b/>
      <i/>
      <u val="single"/>
      <sz val="10.5"/>
      <name val="Arial Cyr"/>
      <family val="0"/>
    </font>
    <font>
      <b/>
      <u val="single"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Bernard MT Condensed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7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7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26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9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194" fontId="28" fillId="0" borderId="0" xfId="0" applyNumberFormat="1" applyFont="1" applyAlignment="1">
      <alignment/>
    </xf>
    <xf numFmtId="17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74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7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9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174" fontId="39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195" fontId="0" fillId="0" borderId="0" xfId="0" applyNumberFormat="1" applyFill="1" applyAlignment="1">
      <alignment/>
    </xf>
    <xf numFmtId="17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7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95" fontId="28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/>
    </xf>
    <xf numFmtId="0" fontId="23" fillId="0" borderId="12" xfId="0" applyFont="1" applyFill="1" applyBorder="1" applyAlignment="1">
      <alignment wrapText="1"/>
    </xf>
    <xf numFmtId="0" fontId="39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top" wrapText="1"/>
    </xf>
    <xf numFmtId="174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74" fontId="23" fillId="0" borderId="0" xfId="0" applyNumberFormat="1" applyFont="1" applyFill="1" applyBorder="1" applyAlignment="1">
      <alignment horizontal="center" vertical="center" wrapText="1"/>
    </xf>
    <xf numFmtId="4" fontId="23" fillId="0" borderId="0" xfId="61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23" fillId="0" borderId="0" xfId="0" applyFont="1" applyAlignment="1">
      <alignment vertical="center" wrapText="1"/>
    </xf>
    <xf numFmtId="0" fontId="27" fillId="0" borderId="0" xfId="0" applyFont="1" applyFill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3" fontId="61" fillId="0" borderId="0" xfId="0" applyNumberFormat="1" applyFont="1" applyBorder="1" applyAlignment="1">
      <alignment horizontal="center" vertical="top" wrapText="1"/>
    </xf>
    <xf numFmtId="4" fontId="62" fillId="0" borderId="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2" fillId="0" borderId="0" xfId="61" applyNumberFormat="1" applyFont="1" applyBorder="1" applyAlignment="1">
      <alignment horizontal="center" vertical="center"/>
    </xf>
    <xf numFmtId="4" fontId="62" fillId="0" borderId="0" xfId="61" applyNumberFormat="1" applyFont="1" applyBorder="1" applyAlignment="1">
      <alignment horizontal="center" vertical="center" wrapText="1"/>
    </xf>
    <xf numFmtId="4" fontId="63" fillId="0" borderId="0" xfId="61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/>
    </xf>
    <xf numFmtId="0" fontId="46" fillId="24" borderId="0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horizontal="center" vertical="center" wrapText="1"/>
    </xf>
    <xf numFmtId="196" fontId="39" fillId="24" borderId="0" xfId="0" applyNumberFormat="1" applyFont="1" applyFill="1" applyBorder="1" applyAlignment="1">
      <alignment horizontal="center" vertical="center" wrapText="1"/>
    </xf>
    <xf numFmtId="4" fontId="62" fillId="24" borderId="0" xfId="61" applyNumberFormat="1" applyFont="1" applyFill="1" applyBorder="1" applyAlignment="1">
      <alignment horizontal="center" vertical="center" wrapText="1"/>
    </xf>
    <xf numFmtId="4" fontId="39" fillId="24" borderId="0" xfId="61" applyNumberFormat="1" applyFont="1" applyFill="1" applyBorder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10" fontId="3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10" fontId="39" fillId="2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/>
    </xf>
    <xf numFmtId="4" fontId="63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center"/>
    </xf>
    <xf numFmtId="188" fontId="39" fillId="0" borderId="15" xfId="0" applyNumberFormat="1" applyFont="1" applyFill="1" applyBorder="1" applyAlignment="1">
      <alignment horizontal="center" vertical="center"/>
    </xf>
    <xf numFmtId="10" fontId="39" fillId="0" borderId="15" xfId="0" applyNumberFormat="1" applyFont="1" applyFill="1" applyBorder="1" applyAlignment="1">
      <alignment horizontal="center" vertical="center" wrapText="1"/>
    </xf>
    <xf numFmtId="10" fontId="23" fillId="0" borderId="15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top" wrapText="1"/>
    </xf>
    <xf numFmtId="4" fontId="23" fillId="0" borderId="13" xfId="61" applyNumberFormat="1" applyFont="1" applyFill="1" applyBorder="1" applyAlignment="1">
      <alignment horizontal="center" vertical="center"/>
    </xf>
    <xf numFmtId="4" fontId="39" fillId="0" borderId="13" xfId="61" applyNumberFormat="1" applyFont="1" applyFill="1" applyBorder="1" applyAlignment="1">
      <alignment horizontal="center" vertical="center"/>
    </xf>
    <xf numFmtId="4" fontId="39" fillId="0" borderId="13" xfId="61" applyNumberFormat="1" applyFont="1" applyFill="1" applyBorder="1" applyAlignment="1">
      <alignment horizontal="center" vertical="center" wrapText="1"/>
    </xf>
    <xf numFmtId="4" fontId="23" fillId="0" borderId="13" xfId="61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horizontal="center" vertical="top" wrapText="1"/>
    </xf>
    <xf numFmtId="4" fontId="61" fillId="0" borderId="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center"/>
    </xf>
    <xf numFmtId="174" fontId="23" fillId="0" borderId="15" xfId="0" applyNumberFormat="1" applyFont="1" applyFill="1" applyBorder="1" applyAlignment="1">
      <alignment horizontal="center" vertical="center"/>
    </xf>
    <xf numFmtId="174" fontId="23" fillId="0" borderId="15" xfId="0" applyNumberFormat="1" applyFont="1" applyFill="1" applyBorder="1" applyAlignment="1">
      <alignment horizontal="center" vertical="center" wrapText="1"/>
    </xf>
    <xf numFmtId="174" fontId="23" fillId="0" borderId="15" xfId="0" applyNumberFormat="1" applyFont="1" applyFill="1" applyBorder="1" applyAlignment="1">
      <alignment horizontal="center" wrapText="1"/>
    </xf>
    <xf numFmtId="10" fontId="39" fillId="0" borderId="15" xfId="0" applyNumberFormat="1" applyFont="1" applyFill="1" applyBorder="1" applyAlignment="1">
      <alignment horizontal="center" vertical="center"/>
    </xf>
    <xf numFmtId="10" fontId="23" fillId="0" borderId="15" xfId="0" applyNumberFormat="1" applyFont="1" applyFill="1" applyBorder="1" applyAlignment="1">
      <alignment horizont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center"/>
    </xf>
    <xf numFmtId="4" fontId="39" fillId="0" borderId="13" xfId="61" applyNumberFormat="1" applyFont="1" applyFill="1" applyBorder="1" applyAlignment="1">
      <alignment vertical="center" wrapText="1"/>
    </xf>
    <xf numFmtId="4" fontId="23" fillId="0" borderId="13" xfId="61" applyNumberFormat="1" applyFont="1" applyFill="1" applyBorder="1" applyAlignment="1">
      <alignment vertical="center" wrapText="1"/>
    </xf>
    <xf numFmtId="4" fontId="61" fillId="0" borderId="0" xfId="0" applyNumberFormat="1" applyFont="1" applyFill="1" applyBorder="1" applyAlignment="1">
      <alignment horizontal="left" wrapText="1"/>
    </xf>
    <xf numFmtId="4" fontId="61" fillId="0" borderId="0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/>
    </xf>
    <xf numFmtId="176" fontId="23" fillId="0" borderId="13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top"/>
    </xf>
    <xf numFmtId="4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2" fontId="65" fillId="0" borderId="0" xfId="0" applyNumberFormat="1" applyFont="1" applyFill="1" applyBorder="1" applyAlignment="1">
      <alignment horizontal="center" vertical="center"/>
    </xf>
    <xf numFmtId="174" fontId="23" fillId="0" borderId="16" xfId="0" applyNumberFormat="1" applyFont="1" applyFill="1" applyBorder="1" applyAlignment="1">
      <alignment horizontal="center" vertical="center"/>
    </xf>
    <xf numFmtId="174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0" fontId="39" fillId="0" borderId="15" xfId="0" applyNumberFormat="1" applyFont="1" applyBorder="1" applyAlignment="1">
      <alignment horizontal="center" vertical="center" wrapText="1"/>
    </xf>
    <xf numFmtId="10" fontId="23" fillId="0" borderId="15" xfId="0" applyNumberFormat="1" applyFont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wrapText="1"/>
    </xf>
    <xf numFmtId="174" fontId="39" fillId="0" borderId="15" xfId="0" applyNumberFormat="1" applyFont="1" applyFill="1" applyBorder="1" applyAlignment="1">
      <alignment horizontal="center" vertical="center"/>
    </xf>
    <xf numFmtId="10" fontId="39" fillId="0" borderId="15" xfId="0" applyNumberFormat="1" applyFon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J32" sqref="J32"/>
    </sheetView>
  </sheetViews>
  <sheetFormatPr defaultColWidth="8.875" defaultRowHeight="12.75"/>
  <cols>
    <col min="1" max="1" width="9.875" style="0" customWidth="1"/>
  </cols>
  <sheetData>
    <row r="1" ht="15.75">
      <c r="A1" s="13" t="s">
        <v>209</v>
      </c>
    </row>
    <row r="2" ht="12.75">
      <c r="A2" s="12"/>
    </row>
    <row r="3" ht="13.5">
      <c r="A3" s="14" t="s">
        <v>219</v>
      </c>
    </row>
    <row r="4" ht="13.5">
      <c r="A4" s="14" t="s">
        <v>210</v>
      </c>
    </row>
    <row r="5" ht="12.75">
      <c r="A5" s="12"/>
    </row>
    <row r="6" spans="1:5" ht="13.5">
      <c r="A6" s="14" t="s">
        <v>216</v>
      </c>
      <c r="B6" s="105"/>
      <c r="C6" s="105"/>
      <c r="D6" s="105"/>
      <c r="E6" s="105"/>
    </row>
    <row r="7" spans="1:5" ht="13.5">
      <c r="A7" s="14" t="s">
        <v>220</v>
      </c>
      <c r="B7" s="105"/>
      <c r="C7" s="105"/>
      <c r="D7" s="105"/>
      <c r="E7" s="105"/>
    </row>
    <row r="8" spans="1:5" ht="13.5">
      <c r="A8" s="14" t="s">
        <v>217</v>
      </c>
      <c r="B8" s="105"/>
      <c r="C8" s="105"/>
      <c r="D8" s="105"/>
      <c r="E8" s="105"/>
    </row>
    <row r="9" ht="12.75">
      <c r="A9" s="10"/>
    </row>
    <row r="10" ht="13.5">
      <c r="A10" s="14" t="s">
        <v>221</v>
      </c>
    </row>
    <row r="11" ht="13.5">
      <c r="A11" s="14" t="s">
        <v>76</v>
      </c>
    </row>
    <row r="12" ht="22.5" customHeight="1">
      <c r="A12" s="11" t="s">
        <v>222</v>
      </c>
    </row>
    <row r="13" ht="13.5">
      <c r="A13" s="11" t="s">
        <v>218</v>
      </c>
    </row>
    <row r="14" ht="13.5">
      <c r="A14" s="11" t="s">
        <v>79</v>
      </c>
    </row>
    <row r="15" ht="13.5">
      <c r="A15" s="11" t="s">
        <v>223</v>
      </c>
    </row>
    <row r="16" ht="15.75" customHeight="1">
      <c r="A16" s="11" t="s">
        <v>224</v>
      </c>
    </row>
    <row r="17" ht="15.75" customHeight="1">
      <c r="A17" s="11" t="s">
        <v>229</v>
      </c>
    </row>
    <row r="18" ht="17.25" customHeight="1">
      <c r="A18" s="11" t="s">
        <v>12</v>
      </c>
    </row>
    <row r="19" ht="14.25" customHeight="1">
      <c r="A19" s="11"/>
    </row>
    <row r="20" ht="22.5" customHeight="1">
      <c r="A20" s="11" t="s">
        <v>225</v>
      </c>
    </row>
    <row r="21" ht="13.5">
      <c r="A21" s="11" t="s">
        <v>80</v>
      </c>
    </row>
    <row r="22" ht="16.5" customHeight="1">
      <c r="A22" s="11" t="s">
        <v>230</v>
      </c>
    </row>
    <row r="23" ht="17.25" customHeight="1">
      <c r="A23" s="11" t="s">
        <v>226</v>
      </c>
    </row>
    <row r="24" spans="1:23" s="11" customFormat="1" ht="32.25" customHeight="1">
      <c r="A24" s="144" t="s">
        <v>231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s="11" customFormat="1" ht="13.5">
      <c r="A25" s="119" t="s">
        <v>232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s="11" customFormat="1" ht="22.5" customHeight="1">
      <c r="A26" s="119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" ht="13.5">
      <c r="A27" s="14" t="s">
        <v>77</v>
      </c>
      <c r="B27" s="10"/>
    </row>
    <row r="28" spans="1:2" ht="13.5">
      <c r="A28" s="14" t="s">
        <v>140</v>
      </c>
      <c r="B28" s="10"/>
    </row>
    <row r="29" spans="1:2" ht="13.5">
      <c r="A29" s="11"/>
      <c r="B29" s="10"/>
    </row>
    <row r="30" ht="14.25" customHeight="1">
      <c r="A30" s="16" t="s">
        <v>227</v>
      </c>
    </row>
    <row r="31" ht="16.5" customHeight="1">
      <c r="A31" s="15" t="s">
        <v>78</v>
      </c>
    </row>
    <row r="32" ht="18.75" customHeight="1">
      <c r="A32" s="15" t="s">
        <v>228</v>
      </c>
    </row>
  </sheetData>
  <sheetProtection/>
  <mergeCells count="1">
    <mergeCell ref="A24:W2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7">
      <selection activeCell="E12" sqref="E1:E16384"/>
    </sheetView>
  </sheetViews>
  <sheetFormatPr defaultColWidth="8.875" defaultRowHeight="12.75"/>
  <cols>
    <col min="1" max="1" width="48.875" style="49" customWidth="1"/>
    <col min="2" max="2" width="7.75390625" style="49" customWidth="1"/>
    <col min="3" max="3" width="7.25390625" style="49" customWidth="1"/>
    <col min="4" max="4" width="14.875" style="49" customWidth="1"/>
    <col min="5" max="5" width="14.875" style="197" hidden="1" customWidth="1"/>
    <col min="6" max="6" width="11.75390625" style="51" customWidth="1"/>
    <col min="7" max="7" width="11.875" style="49" bestFit="1" customWidth="1"/>
    <col min="8" max="8" width="10.125" style="49" bestFit="1" customWidth="1"/>
    <col min="9" max="9" width="14.125" style="49" customWidth="1"/>
    <col min="10" max="10" width="10.875" style="49" customWidth="1"/>
    <col min="11" max="11" width="8.875" style="49" customWidth="1"/>
    <col min="12" max="12" width="12.00390625" style="49" customWidth="1"/>
    <col min="13" max="16384" width="8.875" style="49" customWidth="1"/>
  </cols>
  <sheetData>
    <row r="1" spans="2:3" ht="28.5" customHeight="1">
      <c r="B1" s="50" t="s">
        <v>0</v>
      </c>
      <c r="C1" s="50"/>
    </row>
    <row r="2" spans="2:3" ht="15.75">
      <c r="B2" s="50" t="s">
        <v>10</v>
      </c>
      <c r="C2" s="50"/>
    </row>
    <row r="3" spans="2:3" ht="15.75">
      <c r="B3" s="50"/>
      <c r="C3" s="50"/>
    </row>
    <row r="4" spans="2:3" ht="15.75">
      <c r="B4" s="50" t="s">
        <v>9</v>
      </c>
      <c r="C4" s="50"/>
    </row>
    <row r="5" spans="2:3" ht="15.75">
      <c r="B5" s="50" t="s">
        <v>83</v>
      </c>
      <c r="C5" s="50"/>
    </row>
    <row r="6" ht="34.5" customHeight="1">
      <c r="A6" s="55" t="s">
        <v>1</v>
      </c>
    </row>
    <row r="7" spans="1:6" ht="15.75">
      <c r="A7" s="161" t="s">
        <v>13</v>
      </c>
      <c r="B7" s="161"/>
      <c r="C7" s="161"/>
      <c r="D7" s="161"/>
      <c r="E7" s="161"/>
      <c r="F7" s="161"/>
    </row>
    <row r="8" spans="1:6" ht="15.75">
      <c r="A8" s="182" t="s">
        <v>8</v>
      </c>
      <c r="B8" s="182"/>
      <c r="C8" s="182"/>
      <c r="D8" s="182"/>
      <c r="E8" s="182"/>
      <c r="F8" s="182"/>
    </row>
    <row r="9" spans="1:6" ht="15.75">
      <c r="A9" s="163" t="s">
        <v>11</v>
      </c>
      <c r="B9" s="163"/>
      <c r="C9" s="163"/>
      <c r="D9" s="163"/>
      <c r="E9" s="163"/>
      <c r="F9" s="163"/>
    </row>
    <row r="10" spans="1:6" ht="15.75">
      <c r="A10" s="163" t="s">
        <v>213</v>
      </c>
      <c r="B10" s="163"/>
      <c r="C10" s="163"/>
      <c r="D10" s="163"/>
      <c r="E10" s="163"/>
      <c r="F10" s="163"/>
    </row>
    <row r="11" spans="1:6" ht="15.75" customHeight="1">
      <c r="A11" s="164"/>
      <c r="B11" s="164"/>
      <c r="C11" s="164"/>
      <c r="D11" s="164"/>
      <c r="E11" s="164"/>
      <c r="F11" s="164"/>
    </row>
    <row r="12" ht="18" customHeight="1">
      <c r="A12" s="104" t="s">
        <v>101</v>
      </c>
    </row>
    <row r="13" spans="1:6" ht="12.75" customHeight="1">
      <c r="A13" s="165" t="s">
        <v>3</v>
      </c>
      <c r="B13" s="167" t="s">
        <v>22</v>
      </c>
      <c r="C13" s="167" t="s">
        <v>21</v>
      </c>
      <c r="D13" s="185" t="s">
        <v>4</v>
      </c>
      <c r="E13" s="198"/>
      <c r="F13" s="191" t="s">
        <v>5</v>
      </c>
    </row>
    <row r="14" spans="1:6" ht="10.5" customHeight="1">
      <c r="A14" s="166" t="s">
        <v>3</v>
      </c>
      <c r="B14" s="168"/>
      <c r="C14" s="167"/>
      <c r="D14" s="185"/>
      <c r="E14" s="198"/>
      <c r="F14" s="191"/>
    </row>
    <row r="15" spans="1:6" s="61" customFormat="1" ht="10.5" customHeight="1">
      <c r="A15" s="59">
        <v>1</v>
      </c>
      <c r="B15" s="59">
        <v>2</v>
      </c>
      <c r="C15" s="59">
        <v>3</v>
      </c>
      <c r="D15" s="186">
        <v>4</v>
      </c>
      <c r="E15" s="199"/>
      <c r="F15" s="192">
        <v>5</v>
      </c>
    </row>
    <row r="16" spans="1:6" ht="12.75">
      <c r="A16" s="46" t="s">
        <v>28</v>
      </c>
      <c r="B16" s="46"/>
      <c r="C16" s="46"/>
      <c r="D16" s="187"/>
      <c r="E16" s="200">
        <f>F16</f>
        <v>49841.25</v>
      </c>
      <c r="F16" s="193">
        <f>'Прил1 выпуск.кафедр'!F24+'Прил1 невып.каф.'!F24+'Прил2 вып.каф.'!F25+'Прил2 невып.каф'!F25</f>
        <v>49841.25</v>
      </c>
    </row>
    <row r="17" spans="1:10" ht="14.25" customHeight="1">
      <c r="A17" s="77" t="s">
        <v>30</v>
      </c>
      <c r="B17" s="46"/>
      <c r="C17" s="46"/>
      <c r="D17" s="188">
        <f>SUM(D18:D29)</f>
        <v>0.9999999999999998</v>
      </c>
      <c r="E17" s="200">
        <f>SUM(E18:E29)</f>
        <v>49841.25</v>
      </c>
      <c r="F17" s="194">
        <f>SUM(F18:F29)</f>
        <v>49841.25</v>
      </c>
      <c r="H17" s="51"/>
      <c r="I17" s="51"/>
      <c r="J17" s="51"/>
    </row>
    <row r="18" spans="1:10" ht="12.75">
      <c r="A18" s="77" t="s">
        <v>29</v>
      </c>
      <c r="B18" s="47">
        <v>111</v>
      </c>
      <c r="C18" s="47">
        <v>211</v>
      </c>
      <c r="D18" s="189">
        <v>0.5</v>
      </c>
      <c r="E18" s="200">
        <f>$E$16*D18</f>
        <v>24920.625</v>
      </c>
      <c r="F18" s="195">
        <f>E18</f>
        <v>24920.625</v>
      </c>
      <c r="H18" s="51"/>
      <c r="I18" s="51"/>
      <c r="J18" s="103"/>
    </row>
    <row r="19" spans="1:10" ht="12.75">
      <c r="A19" s="23" t="s">
        <v>116</v>
      </c>
      <c r="B19" s="47">
        <v>112</v>
      </c>
      <c r="C19" s="47">
        <v>212</v>
      </c>
      <c r="D19" s="190">
        <v>0.0075</v>
      </c>
      <c r="E19" s="200">
        <f aca="true" t="shared" si="0" ref="E19:E37">$E$16*D19</f>
        <v>373.809375</v>
      </c>
      <c r="F19" s="196">
        <f aca="true" t="shared" si="1" ref="F19:F37">E19</f>
        <v>373.809375</v>
      </c>
      <c r="H19" s="51"/>
      <c r="I19" s="51"/>
      <c r="J19" s="103"/>
    </row>
    <row r="20" spans="1:10" ht="33.75">
      <c r="A20" s="48" t="s">
        <v>117</v>
      </c>
      <c r="B20" s="47">
        <v>112</v>
      </c>
      <c r="C20" s="47">
        <v>226</v>
      </c>
      <c r="D20" s="190">
        <v>0.0175</v>
      </c>
      <c r="E20" s="200">
        <f t="shared" si="0"/>
        <v>872.2218750000001</v>
      </c>
      <c r="F20" s="196">
        <f t="shared" si="1"/>
        <v>872.2218750000001</v>
      </c>
      <c r="H20" s="51"/>
      <c r="I20" s="51"/>
      <c r="J20" s="103"/>
    </row>
    <row r="21" spans="1:10" ht="12.75">
      <c r="A21" s="77" t="s">
        <v>102</v>
      </c>
      <c r="B21" s="47">
        <v>119</v>
      </c>
      <c r="C21" s="47">
        <v>213</v>
      </c>
      <c r="D21" s="189">
        <f>D18*0.302</f>
        <v>0.151</v>
      </c>
      <c r="E21" s="200">
        <f t="shared" si="0"/>
        <v>7526.0287499999995</v>
      </c>
      <c r="F21" s="195">
        <f t="shared" si="1"/>
        <v>7526.0287499999995</v>
      </c>
      <c r="H21" s="51"/>
      <c r="I21" s="51"/>
      <c r="J21" s="103"/>
    </row>
    <row r="22" spans="1:10" ht="12.75">
      <c r="A22" s="46" t="s">
        <v>103</v>
      </c>
      <c r="B22" s="47">
        <v>244</v>
      </c>
      <c r="C22" s="47">
        <v>221</v>
      </c>
      <c r="D22" s="190">
        <v>0.01</v>
      </c>
      <c r="E22" s="200">
        <f t="shared" si="0"/>
        <v>498.4125</v>
      </c>
      <c r="F22" s="196">
        <f t="shared" si="1"/>
        <v>498.4125</v>
      </c>
      <c r="H22" s="51"/>
      <c r="I22" s="51"/>
      <c r="J22" s="103"/>
    </row>
    <row r="23" spans="1:10" ht="14.25" customHeight="1">
      <c r="A23" s="46" t="s">
        <v>104</v>
      </c>
      <c r="B23" s="47">
        <v>244</v>
      </c>
      <c r="C23" s="47">
        <v>222</v>
      </c>
      <c r="D23" s="190">
        <v>0.01</v>
      </c>
      <c r="E23" s="200">
        <f t="shared" si="0"/>
        <v>498.4125</v>
      </c>
      <c r="F23" s="196">
        <f t="shared" si="1"/>
        <v>498.4125</v>
      </c>
      <c r="H23" s="51"/>
      <c r="I23" s="84"/>
      <c r="J23" s="103"/>
    </row>
    <row r="24" spans="1:10" ht="14.25" customHeight="1">
      <c r="A24" s="46" t="s">
        <v>105</v>
      </c>
      <c r="B24" s="47">
        <v>244</v>
      </c>
      <c r="C24" s="47">
        <v>223</v>
      </c>
      <c r="D24" s="190">
        <v>0</v>
      </c>
      <c r="E24" s="200">
        <f t="shared" si="0"/>
        <v>0</v>
      </c>
      <c r="F24" s="196">
        <f t="shared" si="1"/>
        <v>0</v>
      </c>
      <c r="H24" s="51"/>
      <c r="I24" s="84"/>
      <c r="J24" s="103"/>
    </row>
    <row r="25" spans="1:10" ht="12.75">
      <c r="A25" s="46" t="s">
        <v>106</v>
      </c>
      <c r="B25" s="47">
        <v>244</v>
      </c>
      <c r="C25" s="47">
        <v>224</v>
      </c>
      <c r="D25" s="190">
        <v>0.002</v>
      </c>
      <c r="E25" s="200">
        <f t="shared" si="0"/>
        <v>99.6825</v>
      </c>
      <c r="F25" s="196">
        <f t="shared" si="1"/>
        <v>99.6825</v>
      </c>
      <c r="H25" s="51"/>
      <c r="J25" s="103"/>
    </row>
    <row r="26" spans="1:12" ht="12.75">
      <c r="A26" s="77" t="s">
        <v>107</v>
      </c>
      <c r="B26" s="47">
        <v>244</v>
      </c>
      <c r="C26" s="47">
        <v>225</v>
      </c>
      <c r="D26" s="189">
        <v>0.077</v>
      </c>
      <c r="E26" s="200">
        <f t="shared" si="0"/>
        <v>3837.77625</v>
      </c>
      <c r="F26" s="195">
        <f t="shared" si="1"/>
        <v>3837.77625</v>
      </c>
      <c r="H26" s="51"/>
      <c r="I26" s="51"/>
      <c r="J26" s="103"/>
      <c r="L26" s="51"/>
    </row>
    <row r="27" spans="1:10" ht="12.75">
      <c r="A27" s="46" t="s">
        <v>108</v>
      </c>
      <c r="B27" s="47">
        <v>244</v>
      </c>
      <c r="C27" s="47">
        <v>226</v>
      </c>
      <c r="D27" s="190">
        <v>0.09</v>
      </c>
      <c r="E27" s="200">
        <f t="shared" si="0"/>
        <v>4485.7125</v>
      </c>
      <c r="F27" s="196">
        <f>IF((AND(E38&lt;&gt;0,D38=0)),E27+E38,E27)</f>
        <v>4485.7125</v>
      </c>
      <c r="H27" s="51"/>
      <c r="I27" s="51"/>
      <c r="J27" s="103"/>
    </row>
    <row r="28" spans="1:10" ht="12.75">
      <c r="A28" s="46" t="s">
        <v>109</v>
      </c>
      <c r="B28" s="47">
        <v>244</v>
      </c>
      <c r="C28" s="47">
        <v>310</v>
      </c>
      <c r="D28" s="190">
        <v>0.07</v>
      </c>
      <c r="E28" s="200">
        <f t="shared" si="0"/>
        <v>3488.8875000000003</v>
      </c>
      <c r="F28" s="196">
        <f t="shared" si="1"/>
        <v>3488.8875000000003</v>
      </c>
      <c r="H28" s="51"/>
      <c r="J28" s="103"/>
    </row>
    <row r="29" spans="1:10" ht="12.75">
      <c r="A29" s="46" t="s">
        <v>162</v>
      </c>
      <c r="B29" s="47">
        <v>244</v>
      </c>
      <c r="C29" s="47">
        <v>340</v>
      </c>
      <c r="D29" s="190">
        <f>SUM(D30:D37)</f>
        <v>0.065</v>
      </c>
      <c r="E29" s="200">
        <f>SUM(E30:E37)</f>
        <v>3239.68125</v>
      </c>
      <c r="F29" s="196">
        <f t="shared" si="1"/>
        <v>3239.68125</v>
      </c>
      <c r="H29" s="51"/>
      <c r="J29" s="103"/>
    </row>
    <row r="30" spans="1:10" ht="25.5">
      <c r="A30" s="46" t="s">
        <v>163</v>
      </c>
      <c r="B30" s="47">
        <v>244</v>
      </c>
      <c r="C30" s="47">
        <v>341</v>
      </c>
      <c r="D30" s="190">
        <v>0</v>
      </c>
      <c r="E30" s="200">
        <f t="shared" si="0"/>
        <v>0</v>
      </c>
      <c r="F30" s="196">
        <f t="shared" si="1"/>
        <v>0</v>
      </c>
      <c r="H30" s="51"/>
      <c r="J30" s="103"/>
    </row>
    <row r="31" spans="1:10" ht="12.75">
      <c r="A31" s="46" t="s">
        <v>164</v>
      </c>
      <c r="B31" s="47">
        <v>244</v>
      </c>
      <c r="C31" s="47">
        <v>342</v>
      </c>
      <c r="D31" s="190">
        <v>0</v>
      </c>
      <c r="E31" s="200">
        <f t="shared" si="0"/>
        <v>0</v>
      </c>
      <c r="F31" s="196">
        <f t="shared" si="1"/>
        <v>0</v>
      </c>
      <c r="H31" s="51"/>
      <c r="J31" s="103"/>
    </row>
    <row r="32" spans="1:10" ht="25.5">
      <c r="A32" s="46" t="s">
        <v>165</v>
      </c>
      <c r="B32" s="47">
        <v>244</v>
      </c>
      <c r="C32" s="47">
        <v>343</v>
      </c>
      <c r="D32" s="190">
        <v>0</v>
      </c>
      <c r="E32" s="200">
        <f t="shared" si="0"/>
        <v>0</v>
      </c>
      <c r="F32" s="196">
        <f t="shared" si="1"/>
        <v>0</v>
      </c>
      <c r="H32" s="51"/>
      <c r="J32" s="103"/>
    </row>
    <row r="33" spans="1:10" ht="12.75">
      <c r="A33" s="46" t="s">
        <v>166</v>
      </c>
      <c r="B33" s="47">
        <v>244</v>
      </c>
      <c r="C33" s="47">
        <v>344</v>
      </c>
      <c r="D33" s="190">
        <v>0</v>
      </c>
      <c r="E33" s="200">
        <f t="shared" si="0"/>
        <v>0</v>
      </c>
      <c r="F33" s="196">
        <f t="shared" si="1"/>
        <v>0</v>
      </c>
      <c r="H33" s="51"/>
      <c r="J33" s="103"/>
    </row>
    <row r="34" spans="1:10" ht="12.75">
      <c r="A34" s="46" t="s">
        <v>167</v>
      </c>
      <c r="B34" s="47">
        <v>244</v>
      </c>
      <c r="C34" s="47">
        <v>345</v>
      </c>
      <c r="D34" s="190">
        <v>0</v>
      </c>
      <c r="E34" s="200">
        <f t="shared" si="0"/>
        <v>0</v>
      </c>
      <c r="F34" s="196">
        <f t="shared" si="1"/>
        <v>0</v>
      </c>
      <c r="H34" s="51"/>
      <c r="J34" s="103"/>
    </row>
    <row r="35" spans="1:10" ht="12.75">
      <c r="A35" s="46" t="s">
        <v>168</v>
      </c>
      <c r="B35" s="47">
        <v>244</v>
      </c>
      <c r="C35" s="47">
        <v>346</v>
      </c>
      <c r="D35" s="190">
        <v>0.065</v>
      </c>
      <c r="E35" s="200">
        <f t="shared" si="0"/>
        <v>3239.68125</v>
      </c>
      <c r="F35" s="196">
        <f t="shared" si="1"/>
        <v>3239.68125</v>
      </c>
      <c r="H35" s="51"/>
      <c r="J35" s="103"/>
    </row>
    <row r="36" spans="1:10" ht="25.5">
      <c r="A36" s="46" t="s">
        <v>169</v>
      </c>
      <c r="B36" s="47">
        <v>244</v>
      </c>
      <c r="C36" s="47">
        <v>347</v>
      </c>
      <c r="D36" s="190">
        <v>0</v>
      </c>
      <c r="E36" s="200">
        <f t="shared" si="0"/>
        <v>0</v>
      </c>
      <c r="F36" s="196">
        <f t="shared" si="1"/>
        <v>0</v>
      </c>
      <c r="H36" s="51"/>
      <c r="J36" s="103"/>
    </row>
    <row r="37" spans="1:10" ht="25.5">
      <c r="A37" s="46" t="s">
        <v>170</v>
      </c>
      <c r="B37" s="47">
        <v>244</v>
      </c>
      <c r="C37" s="47">
        <v>349</v>
      </c>
      <c r="D37" s="190">
        <v>0</v>
      </c>
      <c r="E37" s="200">
        <f t="shared" si="0"/>
        <v>0</v>
      </c>
      <c r="F37" s="196">
        <f t="shared" si="1"/>
        <v>0</v>
      </c>
      <c r="H37" s="51"/>
      <c r="J37" s="103"/>
    </row>
    <row r="38" spans="1:7" ht="12.75">
      <c r="A38" s="127" t="s">
        <v>233</v>
      </c>
      <c r="B38" s="128"/>
      <c r="C38" s="128"/>
      <c r="D38" s="129">
        <f>D17-1</f>
        <v>0</v>
      </c>
      <c r="E38" s="130">
        <f>E16-E17</f>
        <v>0</v>
      </c>
      <c r="F38" s="131">
        <f>F16-F17</f>
        <v>0</v>
      </c>
      <c r="G38" s="29" t="s">
        <v>234</v>
      </c>
    </row>
    <row r="39" spans="1:10" ht="12.75">
      <c r="A39" s="108"/>
      <c r="B39" s="109"/>
      <c r="C39" s="109"/>
      <c r="D39" s="110"/>
      <c r="E39" s="183"/>
      <c r="F39" s="111"/>
      <c r="H39" s="51"/>
      <c r="J39" s="103"/>
    </row>
    <row r="40" spans="1:6" ht="15.75">
      <c r="A40" s="78" t="s">
        <v>19</v>
      </c>
      <c r="B40" s="79"/>
      <c r="C40" s="79"/>
      <c r="D40" s="80"/>
      <c r="E40" s="184"/>
      <c r="F40" s="81"/>
    </row>
    <row r="41" spans="1:8" ht="25.5" customHeight="1">
      <c r="A41" s="176" t="s">
        <v>141</v>
      </c>
      <c r="B41" s="176"/>
      <c r="C41" s="176"/>
      <c r="D41" s="176"/>
      <c r="E41" s="176"/>
      <c r="F41" s="176"/>
      <c r="H41" s="51"/>
    </row>
    <row r="42" spans="1:6" ht="20.25" customHeight="1">
      <c r="A42" s="50"/>
      <c r="F42" s="83"/>
    </row>
    <row r="43" spans="1:6" ht="20.25" customHeight="1">
      <c r="A43" s="50"/>
      <c r="F43" s="83"/>
    </row>
  </sheetData>
  <sheetProtection/>
  <mergeCells count="11">
    <mergeCell ref="C13:C14"/>
    <mergeCell ref="A41:F41"/>
    <mergeCell ref="A11:F11"/>
    <mergeCell ref="A13:A14"/>
    <mergeCell ref="B13:B14"/>
    <mergeCell ref="D13:D14"/>
    <mergeCell ref="A7:F7"/>
    <mergeCell ref="A8:F8"/>
    <mergeCell ref="A9:F9"/>
    <mergeCell ref="A10:F10"/>
    <mergeCell ref="F13:F14"/>
  </mergeCells>
  <conditionalFormatting sqref="D38:F38">
    <cfRule type="cellIs" priority="14" dxfId="143" operator="equal" stopIfTrue="1">
      <formula>0</formula>
    </cfRule>
    <cfRule type="cellIs" priority="15" dxfId="144" operator="greaterThan" stopIfTrue="1">
      <formula>0</formula>
    </cfRule>
  </conditionalFormatting>
  <conditionalFormatting sqref="D38:E38">
    <cfRule type="cellIs" priority="3" dxfId="143" operator="equal" stopIfTrue="1">
      <formula>0</formula>
    </cfRule>
    <cfRule type="cellIs" priority="4" dxfId="144" operator="lessThan" stopIfTrue="1">
      <formula>0</formula>
    </cfRule>
    <cfRule type="cellIs" priority="5" dxfId="144" operator="greaterThan" stopIfTrue="1">
      <formula>0</formula>
    </cfRule>
    <cfRule type="cellIs" priority="6" dxfId="8" operator="notEqual" stopIfTrue="1">
      <formula>0</formula>
    </cfRule>
    <cfRule type="cellIs" priority="7" dxfId="8" operator="notEqual" stopIfTrue="1">
      <formula>0</formula>
    </cfRule>
    <cfRule type="cellIs" priority="8" dxfId="143" operator="equal" stopIfTrue="1">
      <formula>0</formula>
    </cfRule>
    <cfRule type="cellIs" priority="10" dxfId="144" operator="greaterThan" stopIfTrue="1">
      <formula>0.0001</formula>
    </cfRule>
    <cfRule type="cellIs" priority="11" dxfId="144" operator="greaterThan" stopIfTrue="1">
      <formula>0</formula>
    </cfRule>
    <cfRule type="cellIs" priority="13" dxfId="144" operator="lessThan" stopIfTrue="1">
      <formula>0</formula>
    </cfRule>
  </conditionalFormatting>
  <conditionalFormatting sqref="F38">
    <cfRule type="cellIs" priority="9" dxfId="144" operator="lessThan" stopIfTrue="1">
      <formula>-65.96</formula>
    </cfRule>
    <cfRule type="cellIs" priority="12" dxfId="144" operator="lessThan" stopIfTrue="1">
      <formula>0</formula>
    </cfRule>
  </conditionalFormatting>
  <conditionalFormatting sqref="E38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90" zoomScaleNormal="90" workbookViewId="0" topLeftCell="A10">
      <selection activeCell="H26" sqref="H26"/>
    </sheetView>
  </sheetViews>
  <sheetFormatPr defaultColWidth="8.875" defaultRowHeight="12.75"/>
  <cols>
    <col min="1" max="1" width="86.75390625" style="0" customWidth="1"/>
    <col min="2" max="2" width="7.00390625" style="0" customWidth="1"/>
    <col min="3" max="3" width="7.375" style="0" customWidth="1"/>
    <col min="4" max="4" width="12.375" style="0" customWidth="1"/>
    <col min="5" max="5" width="8.75390625" style="0" hidden="1" customWidth="1"/>
    <col min="6" max="6" width="16.625" style="0" customWidth="1"/>
    <col min="7" max="7" width="8.875" style="0" customWidth="1"/>
    <col min="8" max="8" width="15.375" style="28" bestFit="1" customWidth="1"/>
    <col min="9" max="9" width="11.75390625" style="0" customWidth="1"/>
  </cols>
  <sheetData>
    <row r="1" spans="2:6" ht="15.75">
      <c r="B1" s="1" t="s">
        <v>0</v>
      </c>
      <c r="C1" s="1"/>
      <c r="F1" s="2"/>
    </row>
    <row r="2" spans="2:6" ht="15.75">
      <c r="B2" s="18" t="s">
        <v>50</v>
      </c>
      <c r="C2" s="1"/>
      <c r="F2" s="2"/>
    </row>
    <row r="3" spans="2:6" ht="15" customHeight="1">
      <c r="B3" s="19" t="s">
        <v>52</v>
      </c>
      <c r="C3" s="1"/>
      <c r="F3" s="2"/>
    </row>
    <row r="4" spans="2:6" ht="15.75">
      <c r="B4" s="1" t="s">
        <v>36</v>
      </c>
      <c r="C4" s="1"/>
      <c r="F4" s="2"/>
    </row>
    <row r="5" spans="2:6" ht="15.75">
      <c r="B5" s="17" t="s">
        <v>51</v>
      </c>
      <c r="C5" s="1"/>
      <c r="F5" s="2"/>
    </row>
    <row r="6" spans="2:6" ht="15.75">
      <c r="B6" s="1" t="s">
        <v>81</v>
      </c>
      <c r="C6" s="1"/>
      <c r="F6" s="2"/>
    </row>
    <row r="7" spans="1:6" ht="18.75">
      <c r="A7" s="154" t="s">
        <v>1</v>
      </c>
      <c r="B7" s="154"/>
      <c r="C7" s="154"/>
      <c r="D7" s="154"/>
      <c r="E7" s="154"/>
      <c r="F7" s="154"/>
    </row>
    <row r="8" spans="1:6" ht="15.75">
      <c r="A8" s="145" t="s">
        <v>2</v>
      </c>
      <c r="B8" s="145"/>
      <c r="C8" s="145"/>
      <c r="D8" s="145"/>
      <c r="E8" s="145"/>
      <c r="F8" s="145"/>
    </row>
    <row r="9" spans="1:6" ht="14.25">
      <c r="A9" s="148" t="s">
        <v>60</v>
      </c>
      <c r="B9" s="148"/>
      <c r="C9" s="148"/>
      <c r="D9" s="148"/>
      <c r="E9" s="148"/>
      <c r="F9" s="148"/>
    </row>
    <row r="10" spans="1:6" ht="15.75">
      <c r="A10" s="146" t="s">
        <v>211</v>
      </c>
      <c r="B10" s="146"/>
      <c r="C10" s="146"/>
      <c r="D10" s="146"/>
      <c r="E10" s="146"/>
      <c r="F10" s="146"/>
    </row>
    <row r="11" spans="1:6" ht="14.25">
      <c r="A11" s="147" t="s">
        <v>27</v>
      </c>
      <c r="B11" s="147"/>
      <c r="C11" s="147"/>
      <c r="D11" s="147"/>
      <c r="E11" s="147"/>
      <c r="F11" s="147"/>
    </row>
    <row r="12" spans="1:6" ht="15.75">
      <c r="A12" s="3"/>
      <c r="F12" s="2"/>
    </row>
    <row r="13" spans="1:6" ht="12.75">
      <c r="A13" s="24" t="s">
        <v>113</v>
      </c>
      <c r="F13" s="2"/>
    </row>
    <row r="14" spans="1:6" ht="12.75">
      <c r="A14" s="155" t="s">
        <v>3</v>
      </c>
      <c r="B14" s="149" t="s">
        <v>22</v>
      </c>
      <c r="C14" s="149" t="s">
        <v>21</v>
      </c>
      <c r="D14" s="157" t="s">
        <v>4</v>
      </c>
      <c r="E14" s="151" t="s">
        <v>5</v>
      </c>
      <c r="F14" s="158" t="s">
        <v>5</v>
      </c>
    </row>
    <row r="15" spans="1:6" ht="12.75">
      <c r="A15" s="156" t="s">
        <v>3</v>
      </c>
      <c r="B15" s="150"/>
      <c r="C15" s="150"/>
      <c r="D15" s="157"/>
      <c r="E15" s="152" t="s">
        <v>6</v>
      </c>
      <c r="F15" s="159" t="s">
        <v>6</v>
      </c>
    </row>
    <row r="16" spans="1:8" s="20" customFormat="1" ht="11.25">
      <c r="A16" s="25">
        <v>1</v>
      </c>
      <c r="B16" s="25">
        <v>2</v>
      </c>
      <c r="C16" s="25">
        <v>3</v>
      </c>
      <c r="D16" s="25">
        <v>4</v>
      </c>
      <c r="E16" s="120">
        <v>5</v>
      </c>
      <c r="F16" s="26">
        <v>5</v>
      </c>
      <c r="H16" s="29"/>
    </row>
    <row r="17" spans="1:6" ht="14.25" customHeight="1">
      <c r="A17" s="22" t="s">
        <v>49</v>
      </c>
      <c r="B17" s="22"/>
      <c r="C17" s="22"/>
      <c r="D17" s="41">
        <v>100</v>
      </c>
      <c r="E17" s="121">
        <f aca="true" t="shared" si="0" ref="E17:E24">F17</f>
        <v>2002022</v>
      </c>
      <c r="F17" s="42">
        <v>2002022</v>
      </c>
    </row>
    <row r="18" spans="1:6" ht="25.5" customHeight="1">
      <c r="A18" s="22" t="s">
        <v>90</v>
      </c>
      <c r="B18" s="22"/>
      <c r="C18" s="22"/>
      <c r="D18" s="32">
        <f>32</f>
        <v>32</v>
      </c>
      <c r="E18" s="122">
        <f t="shared" si="0"/>
        <v>640647.04</v>
      </c>
      <c r="F18" s="31">
        <f>ROUND($F$17*D18/100,2)</f>
        <v>640647.04</v>
      </c>
    </row>
    <row r="19" spans="1:6" ht="13.5" customHeight="1">
      <c r="A19" s="22" t="s">
        <v>59</v>
      </c>
      <c r="B19" s="43"/>
      <c r="C19" s="43"/>
      <c r="D19" s="32">
        <f>10</f>
        <v>10</v>
      </c>
      <c r="E19" s="122">
        <f t="shared" si="0"/>
        <v>200202.2</v>
      </c>
      <c r="F19" s="31">
        <f>ROUND($F$17*D19/100,2)</f>
        <v>200202.2</v>
      </c>
    </row>
    <row r="20" spans="1:6" ht="22.5" customHeight="1">
      <c r="A20" s="22" t="s">
        <v>33</v>
      </c>
      <c r="B20" s="22"/>
      <c r="C20" s="22"/>
      <c r="D20" s="30">
        <f>D17-D18-D19</f>
        <v>58</v>
      </c>
      <c r="E20" s="122">
        <f t="shared" si="0"/>
        <v>1161172.76</v>
      </c>
      <c r="F20" s="31">
        <f>F17-F18-F19</f>
        <v>1161172.76</v>
      </c>
    </row>
    <row r="21" spans="1:10" ht="36" customHeight="1">
      <c r="A21" s="22" t="s">
        <v>131</v>
      </c>
      <c r="B21" s="22"/>
      <c r="C21" s="22"/>
      <c r="D21" s="30"/>
      <c r="E21" s="122">
        <f t="shared" si="0"/>
        <v>1361374.96</v>
      </c>
      <c r="F21" s="35">
        <f>F17-F18+100000-150000+50000</f>
        <v>1361374.96</v>
      </c>
      <c r="I21" s="4"/>
      <c r="J21" s="2"/>
    </row>
    <row r="22" spans="1:10" ht="12.75" customHeight="1">
      <c r="A22" s="44" t="s">
        <v>14</v>
      </c>
      <c r="B22" s="33"/>
      <c r="C22" s="33"/>
      <c r="D22" s="34"/>
      <c r="E22" s="122">
        <f t="shared" si="0"/>
        <v>0</v>
      </c>
      <c r="F22" s="35">
        <v>0</v>
      </c>
      <c r="I22" s="4"/>
      <c r="J22" s="2"/>
    </row>
    <row r="23" spans="1:10" ht="12.75" customHeight="1">
      <c r="A23" s="45" t="s">
        <v>130</v>
      </c>
      <c r="B23" s="36"/>
      <c r="C23" s="36"/>
      <c r="D23" s="37"/>
      <c r="E23" s="122">
        <f t="shared" si="0"/>
        <v>0</v>
      </c>
      <c r="F23" s="126">
        <v>0</v>
      </c>
      <c r="I23" s="4"/>
      <c r="J23" s="2"/>
    </row>
    <row r="24" spans="1:10" ht="13.5" customHeight="1">
      <c r="A24" s="44" t="s">
        <v>67</v>
      </c>
      <c r="B24" s="33"/>
      <c r="C24" s="33"/>
      <c r="D24" s="34">
        <v>3</v>
      </c>
      <c r="E24" s="122">
        <f t="shared" si="0"/>
        <v>40841.25</v>
      </c>
      <c r="F24" s="35">
        <f>ROUND(F21*D24/100,2)</f>
        <v>40841.25</v>
      </c>
      <c r="I24" s="4"/>
      <c r="J24" s="2"/>
    </row>
    <row r="25" spans="1:10" ht="11.25" customHeight="1">
      <c r="A25" s="45" t="s">
        <v>65</v>
      </c>
      <c r="B25" s="36"/>
      <c r="C25" s="36"/>
      <c r="D25" s="39"/>
      <c r="E25" s="122"/>
      <c r="F25" s="38">
        <f>F24*D25%</f>
        <v>0</v>
      </c>
      <c r="I25" s="4"/>
      <c r="J25" s="2"/>
    </row>
    <row r="26" spans="1:10" ht="25.5">
      <c r="A26" s="22" t="s">
        <v>17</v>
      </c>
      <c r="B26" s="22"/>
      <c r="C26" s="22"/>
      <c r="D26" s="27" t="s">
        <v>23</v>
      </c>
      <c r="E26" s="122">
        <f>F26</f>
        <v>1320533.71</v>
      </c>
      <c r="F26" s="38">
        <f>F21-F24</f>
        <v>1320533.71</v>
      </c>
      <c r="I26" s="4"/>
      <c r="J26" s="2"/>
    </row>
    <row r="27" spans="1:10" ht="12.75">
      <c r="A27" s="40" t="s">
        <v>68</v>
      </c>
      <c r="B27" s="22"/>
      <c r="C27" s="22"/>
      <c r="D27" s="132">
        <f>SUM(D28:D40)</f>
        <v>1</v>
      </c>
      <c r="E27" s="123">
        <f>SUM(E28:E40)</f>
        <v>1320533.71</v>
      </c>
      <c r="F27" s="42">
        <f>SUM(F28:F40)</f>
        <v>1320533.71</v>
      </c>
      <c r="I27" s="4"/>
      <c r="J27" s="2"/>
    </row>
    <row r="28" spans="1:10" ht="15.75" customHeight="1">
      <c r="A28" s="40" t="s">
        <v>16</v>
      </c>
      <c r="B28" s="27">
        <v>111</v>
      </c>
      <c r="C28" s="27">
        <v>211</v>
      </c>
      <c r="D28" s="133">
        <v>0.55</v>
      </c>
      <c r="E28" s="124">
        <f aca="true" t="shared" si="1" ref="E28:E39">$E$26*D28</f>
        <v>726293.5405</v>
      </c>
      <c r="F28" s="42">
        <f aca="true" t="shared" si="2" ref="F28:F48">E28</f>
        <v>726293.5405</v>
      </c>
      <c r="I28" s="2"/>
      <c r="J28" s="4"/>
    </row>
    <row r="29" spans="1:10" ht="12.75">
      <c r="A29" s="23" t="s">
        <v>84</v>
      </c>
      <c r="B29" s="47">
        <v>112</v>
      </c>
      <c r="C29" s="47">
        <v>212</v>
      </c>
      <c r="D29" s="134">
        <v>0.0042</v>
      </c>
      <c r="E29" s="125">
        <f t="shared" si="1"/>
        <v>5546.241582</v>
      </c>
      <c r="F29" s="31">
        <f t="shared" si="2"/>
        <v>5546.241582</v>
      </c>
      <c r="J29" s="4"/>
    </row>
    <row r="30" spans="1:10" ht="23.25">
      <c r="A30" s="48" t="s">
        <v>118</v>
      </c>
      <c r="B30" s="47">
        <v>112</v>
      </c>
      <c r="C30" s="47">
        <v>226</v>
      </c>
      <c r="D30" s="134">
        <v>0.0097</v>
      </c>
      <c r="E30" s="125">
        <f t="shared" si="1"/>
        <v>12809.176987</v>
      </c>
      <c r="F30" s="31">
        <f t="shared" si="2"/>
        <v>12809.176987</v>
      </c>
      <c r="J30" s="4"/>
    </row>
    <row r="31" spans="1:10" ht="23.25">
      <c r="A31" s="21" t="s">
        <v>119</v>
      </c>
      <c r="B31" s="27">
        <v>113</v>
      </c>
      <c r="C31" s="27">
        <v>226</v>
      </c>
      <c r="D31" s="135">
        <v>0.0011</v>
      </c>
      <c r="E31" s="125">
        <f t="shared" si="1"/>
        <v>1452.5870810000001</v>
      </c>
      <c r="F31" s="31">
        <f t="shared" si="2"/>
        <v>1452.5870810000001</v>
      </c>
      <c r="J31" s="4"/>
    </row>
    <row r="32" spans="1:10" ht="12.75">
      <c r="A32" s="40" t="s">
        <v>120</v>
      </c>
      <c r="B32" s="27">
        <v>119</v>
      </c>
      <c r="C32" s="27">
        <v>213</v>
      </c>
      <c r="D32" s="133">
        <f>D28*0.302</f>
        <v>0.1661</v>
      </c>
      <c r="E32" s="124">
        <f t="shared" si="1"/>
        <v>219340.649231</v>
      </c>
      <c r="F32" s="42">
        <f t="shared" si="2"/>
        <v>219340.649231</v>
      </c>
      <c r="I32" s="2"/>
      <c r="J32" s="4"/>
    </row>
    <row r="33" spans="1:10" ht="12.75">
      <c r="A33" s="22" t="s">
        <v>121</v>
      </c>
      <c r="B33" s="27">
        <v>244</v>
      </c>
      <c r="C33" s="27">
        <v>221</v>
      </c>
      <c r="D33" s="135">
        <v>0.01</v>
      </c>
      <c r="E33" s="125">
        <f t="shared" si="1"/>
        <v>13205.3371</v>
      </c>
      <c r="F33" s="31">
        <f t="shared" si="2"/>
        <v>13205.3371</v>
      </c>
      <c r="I33" s="2"/>
      <c r="J33" s="4"/>
    </row>
    <row r="34" spans="1:10" ht="12.75">
      <c r="A34" s="22" t="s">
        <v>122</v>
      </c>
      <c r="B34" s="27">
        <v>244</v>
      </c>
      <c r="C34" s="27">
        <v>222</v>
      </c>
      <c r="D34" s="135">
        <v>0.01</v>
      </c>
      <c r="E34" s="125">
        <f t="shared" si="1"/>
        <v>13205.3371</v>
      </c>
      <c r="F34" s="31">
        <f t="shared" si="2"/>
        <v>13205.3371</v>
      </c>
      <c r="I34" s="2"/>
      <c r="J34" s="4"/>
    </row>
    <row r="35" spans="1:10" ht="12.75">
      <c r="A35" s="22" t="s">
        <v>123</v>
      </c>
      <c r="B35" s="27">
        <v>244</v>
      </c>
      <c r="C35" s="27" t="s">
        <v>171</v>
      </c>
      <c r="D35" s="135">
        <v>0</v>
      </c>
      <c r="E35" s="125">
        <f t="shared" si="1"/>
        <v>0</v>
      </c>
      <c r="F35" s="31">
        <f t="shared" si="2"/>
        <v>0</v>
      </c>
      <c r="J35" s="4"/>
    </row>
    <row r="36" spans="1:12" ht="12.75">
      <c r="A36" s="22" t="s">
        <v>124</v>
      </c>
      <c r="B36" s="27">
        <v>244</v>
      </c>
      <c r="C36" s="27">
        <v>224</v>
      </c>
      <c r="D36" s="135">
        <v>0.002</v>
      </c>
      <c r="E36" s="125">
        <f t="shared" si="1"/>
        <v>2641.06742</v>
      </c>
      <c r="F36" s="31">
        <f t="shared" si="2"/>
        <v>2641.06742</v>
      </c>
      <c r="I36" s="2"/>
      <c r="J36" s="4"/>
      <c r="L36" s="2"/>
    </row>
    <row r="37" spans="1:10" ht="12.75">
      <c r="A37" s="40" t="s">
        <v>125</v>
      </c>
      <c r="B37" s="27">
        <v>244</v>
      </c>
      <c r="C37" s="27">
        <v>225</v>
      </c>
      <c r="D37" s="133">
        <v>0.077</v>
      </c>
      <c r="E37" s="124">
        <f t="shared" si="1"/>
        <v>101681.09567</v>
      </c>
      <c r="F37" s="42">
        <f t="shared" si="2"/>
        <v>101681.09567</v>
      </c>
      <c r="I37" s="2"/>
      <c r="J37" s="4"/>
    </row>
    <row r="38" spans="1:10" ht="12.75">
      <c r="A38" s="22" t="s">
        <v>126</v>
      </c>
      <c r="B38" s="27">
        <v>244</v>
      </c>
      <c r="C38" s="27">
        <v>226</v>
      </c>
      <c r="D38" s="135">
        <v>0.0649</v>
      </c>
      <c r="E38" s="125">
        <f t="shared" si="1"/>
        <v>85702.637779</v>
      </c>
      <c r="F38" s="31">
        <f>IF((AND(E50&lt;&gt;0,D50=0)),E38+E50,E38)</f>
        <v>85702.637779</v>
      </c>
      <c r="I38" s="2"/>
      <c r="J38" s="4"/>
    </row>
    <row r="39" spans="1:10" ht="12.75">
      <c r="A39" s="22" t="s">
        <v>127</v>
      </c>
      <c r="B39" s="27">
        <v>244</v>
      </c>
      <c r="C39" s="27">
        <v>310</v>
      </c>
      <c r="D39" s="135">
        <v>0.05</v>
      </c>
      <c r="E39" s="125">
        <f t="shared" si="1"/>
        <v>66026.6855</v>
      </c>
      <c r="F39" s="31">
        <f t="shared" si="2"/>
        <v>66026.6855</v>
      </c>
      <c r="J39" s="4"/>
    </row>
    <row r="40" spans="1:6" ht="12.75">
      <c r="A40" s="33" t="s">
        <v>142</v>
      </c>
      <c r="B40" s="27">
        <v>244</v>
      </c>
      <c r="C40" s="27" t="s">
        <v>143</v>
      </c>
      <c r="D40" s="135">
        <f>SUM(D41:D48)</f>
        <v>0.055</v>
      </c>
      <c r="E40" s="125">
        <f>SUM(E41:E48)</f>
        <v>72629.35405</v>
      </c>
      <c r="F40" s="31">
        <f>SUM(F41:F48)</f>
        <v>72629.35405</v>
      </c>
    </row>
    <row r="41" spans="1:6" ht="12.75">
      <c r="A41" s="21" t="s">
        <v>144</v>
      </c>
      <c r="B41" s="107">
        <v>244</v>
      </c>
      <c r="C41" s="27">
        <v>341</v>
      </c>
      <c r="D41" s="135">
        <v>0</v>
      </c>
      <c r="E41" s="125">
        <f aca="true" t="shared" si="3" ref="E41:E48">$E$26*D41</f>
        <v>0</v>
      </c>
      <c r="F41" s="31">
        <f t="shared" si="2"/>
        <v>0</v>
      </c>
    </row>
    <row r="42" spans="1:6" ht="12.75">
      <c r="A42" s="21" t="s">
        <v>145</v>
      </c>
      <c r="B42" s="107">
        <v>244</v>
      </c>
      <c r="C42" s="27">
        <v>342</v>
      </c>
      <c r="D42" s="135">
        <v>0</v>
      </c>
      <c r="E42" s="125">
        <f t="shared" si="3"/>
        <v>0</v>
      </c>
      <c r="F42" s="31">
        <f t="shared" si="2"/>
        <v>0</v>
      </c>
    </row>
    <row r="43" spans="1:6" ht="12.75">
      <c r="A43" s="21" t="s">
        <v>146</v>
      </c>
      <c r="B43" s="107">
        <v>244</v>
      </c>
      <c r="C43" s="27">
        <v>343</v>
      </c>
      <c r="D43" s="135">
        <v>0</v>
      </c>
      <c r="E43" s="125">
        <f t="shared" si="3"/>
        <v>0</v>
      </c>
      <c r="F43" s="31">
        <f t="shared" si="2"/>
        <v>0</v>
      </c>
    </row>
    <row r="44" spans="1:6" ht="12.75">
      <c r="A44" s="21" t="s">
        <v>147</v>
      </c>
      <c r="B44" s="107">
        <v>244</v>
      </c>
      <c r="C44" s="27">
        <v>344</v>
      </c>
      <c r="D44" s="135">
        <v>0</v>
      </c>
      <c r="E44" s="125">
        <f t="shared" si="3"/>
        <v>0</v>
      </c>
      <c r="F44" s="31">
        <f t="shared" si="2"/>
        <v>0</v>
      </c>
    </row>
    <row r="45" spans="1:6" ht="12.75">
      <c r="A45" s="21" t="s">
        <v>148</v>
      </c>
      <c r="B45" s="107">
        <v>244</v>
      </c>
      <c r="C45" s="27">
        <v>345</v>
      </c>
      <c r="D45" s="135">
        <v>0.055</v>
      </c>
      <c r="E45" s="125">
        <f t="shared" si="3"/>
        <v>72629.35405</v>
      </c>
      <c r="F45" s="31">
        <f t="shared" si="2"/>
        <v>72629.35405</v>
      </c>
    </row>
    <row r="46" spans="1:6" ht="12.75">
      <c r="A46" s="21" t="s">
        <v>149</v>
      </c>
      <c r="B46" s="107">
        <v>244</v>
      </c>
      <c r="C46" s="27">
        <v>346</v>
      </c>
      <c r="D46" s="135">
        <v>0</v>
      </c>
      <c r="E46" s="125">
        <f t="shared" si="3"/>
        <v>0</v>
      </c>
      <c r="F46" s="31">
        <f t="shared" si="2"/>
        <v>0</v>
      </c>
    </row>
    <row r="47" spans="1:6" ht="12.75">
      <c r="A47" s="21" t="s">
        <v>150</v>
      </c>
      <c r="B47" s="107">
        <v>244</v>
      </c>
      <c r="C47" s="27">
        <v>347</v>
      </c>
      <c r="D47" s="135">
        <v>0</v>
      </c>
      <c r="E47" s="125">
        <f t="shared" si="3"/>
        <v>0</v>
      </c>
      <c r="F47" s="31">
        <f t="shared" si="2"/>
        <v>0</v>
      </c>
    </row>
    <row r="48" spans="1:6" ht="12.75">
      <c r="A48" s="21" t="s">
        <v>151</v>
      </c>
      <c r="B48" s="107">
        <v>244</v>
      </c>
      <c r="C48" s="27">
        <v>349</v>
      </c>
      <c r="D48" s="135">
        <v>0</v>
      </c>
      <c r="E48" s="125">
        <f t="shared" si="3"/>
        <v>0</v>
      </c>
      <c r="F48" s="31">
        <f t="shared" si="2"/>
        <v>0</v>
      </c>
    </row>
    <row r="49" spans="1:8" ht="12.75">
      <c r="A49" s="127" t="s">
        <v>233</v>
      </c>
      <c r="B49" s="128"/>
      <c r="C49" s="128"/>
      <c r="D49" s="129">
        <f>D27-1</f>
        <v>0</v>
      </c>
      <c r="E49" s="130">
        <f>E26-E27</f>
        <v>0</v>
      </c>
      <c r="F49" s="131">
        <f>F27-F26</f>
        <v>0</v>
      </c>
      <c r="G49" s="29" t="s">
        <v>234</v>
      </c>
      <c r="H49"/>
    </row>
    <row r="50" spans="1:6" ht="15.75">
      <c r="A50" s="9" t="s">
        <v>19</v>
      </c>
      <c r="B50" s="5"/>
      <c r="C50" s="5"/>
      <c r="D50" s="6"/>
      <c r="E50" s="6"/>
      <c r="F50" s="7"/>
    </row>
    <row r="51" spans="1:7" ht="34.5" customHeight="1">
      <c r="A51" s="153" t="s">
        <v>141</v>
      </c>
      <c r="B51" s="153"/>
      <c r="C51" s="153"/>
      <c r="D51" s="153"/>
      <c r="E51" s="153"/>
      <c r="F51" s="153"/>
      <c r="G51" s="116"/>
    </row>
    <row r="52" spans="1:7" ht="14.25" customHeight="1">
      <c r="A52" s="113"/>
      <c r="B52" s="113"/>
      <c r="C52" s="113"/>
      <c r="D52" s="113"/>
      <c r="E52" s="113"/>
      <c r="F52" s="113"/>
      <c r="G52" s="113"/>
    </row>
    <row r="53" spans="1:6" ht="15.75">
      <c r="A53" s="18" t="s">
        <v>85</v>
      </c>
      <c r="F53" s="8"/>
    </row>
    <row r="54" spans="1:6" ht="15.75">
      <c r="A54" s="17" t="s">
        <v>64</v>
      </c>
      <c r="F54" s="8"/>
    </row>
  </sheetData>
  <sheetProtection/>
  <mergeCells count="12">
    <mergeCell ref="A51:F51"/>
    <mergeCell ref="A7:F7"/>
    <mergeCell ref="A14:A15"/>
    <mergeCell ref="B14:B15"/>
    <mergeCell ref="D14:D15"/>
    <mergeCell ref="F14:F15"/>
    <mergeCell ref="A8:F8"/>
    <mergeCell ref="A10:F10"/>
    <mergeCell ref="A11:F11"/>
    <mergeCell ref="A9:F9"/>
    <mergeCell ref="C14:C15"/>
    <mergeCell ref="E14:E15"/>
  </mergeCells>
  <conditionalFormatting sqref="D49:E49">
    <cfRule type="cellIs" priority="15" dxfId="143" operator="equal" stopIfTrue="1">
      <formula>0</formula>
    </cfRule>
    <cfRule type="cellIs" priority="16" dxfId="144" operator="greaterThan" stopIfTrue="1">
      <formula>0</formula>
    </cfRule>
  </conditionalFormatting>
  <conditionalFormatting sqref="D49">
    <cfRule type="cellIs" priority="1" dxfId="143" operator="equal" stopIfTrue="1">
      <formula>0</formula>
    </cfRule>
    <cfRule type="cellIs" priority="2" dxfId="144" operator="lessThan" stopIfTrue="1">
      <formula>0</formula>
    </cfRule>
    <cfRule type="cellIs" priority="3" dxfId="144" operator="greaterThan" stopIfTrue="1">
      <formula>0</formula>
    </cfRule>
    <cfRule type="cellIs" priority="4" dxfId="8" operator="notEqual" stopIfTrue="1">
      <formula>0</formula>
    </cfRule>
    <cfRule type="cellIs" priority="5" dxfId="8" operator="notEqual" stopIfTrue="1">
      <formula>0</formula>
    </cfRule>
    <cfRule type="cellIs" priority="6" dxfId="143" operator="equal" stopIfTrue="1">
      <formula>0</formula>
    </cfRule>
    <cfRule type="cellIs" priority="8" dxfId="144" operator="greaterThan" stopIfTrue="1">
      <formula>0.0001</formula>
    </cfRule>
    <cfRule type="cellIs" priority="9" dxfId="144" operator="greaterThan" stopIfTrue="1">
      <formula>0</formula>
    </cfRule>
    <cfRule type="cellIs" priority="14" dxfId="144" operator="lessThan" stopIfTrue="1">
      <formula>0</formula>
    </cfRule>
  </conditionalFormatting>
  <conditionalFormatting sqref="E49">
    <cfRule type="cellIs" priority="7" dxfId="144" operator="lessThan" stopIfTrue="1">
      <formula>-65.96</formula>
    </cfRule>
    <cfRule type="cellIs" priority="13" dxfId="144" operator="lessThan" stopIfTrue="1">
      <formula>0</formula>
    </cfRule>
  </conditionalFormatting>
  <conditionalFormatting sqref="F49">
    <cfRule type="cellIs" priority="11" dxfId="143" operator="equal" stopIfTrue="1">
      <formula>0</formula>
    </cfRule>
    <cfRule type="cellIs" priority="12" dxfId="144" operator="greaterThan" stopIfTrue="1">
      <formula>0</formula>
    </cfRule>
  </conditionalFormatting>
  <conditionalFormatting sqref="F49">
    <cfRule type="cellIs" priority="10" dxfId="14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90" zoomScaleNormal="90" zoomScalePageLayoutView="0" workbookViewId="0" topLeftCell="A11">
      <selection activeCell="E12" sqref="E1:E16384"/>
    </sheetView>
  </sheetViews>
  <sheetFormatPr defaultColWidth="8.875" defaultRowHeight="12.75"/>
  <cols>
    <col min="1" max="1" width="63.00390625" style="49" customWidth="1"/>
    <col min="2" max="2" width="7.00390625" style="49" customWidth="1"/>
    <col min="3" max="3" width="7.375" style="49" customWidth="1"/>
    <col min="4" max="4" width="15.75390625" style="49" bestFit="1" customWidth="1"/>
    <col min="5" max="5" width="9.00390625" style="247" hidden="1" customWidth="1"/>
    <col min="6" max="6" width="26.75390625" style="49" customWidth="1"/>
    <col min="7" max="7" width="8.875" style="49" customWidth="1"/>
    <col min="8" max="8" width="14.125" style="49" bestFit="1" customWidth="1"/>
    <col min="9" max="16384" width="8.875" style="49" customWidth="1"/>
  </cols>
  <sheetData>
    <row r="1" spans="2:6" ht="15.75">
      <c r="B1" s="50" t="s">
        <v>0</v>
      </c>
      <c r="C1" s="50"/>
      <c r="F1" s="51"/>
    </row>
    <row r="2" spans="2:6" ht="15.75">
      <c r="B2" s="52" t="s">
        <v>50</v>
      </c>
      <c r="C2" s="50"/>
      <c r="F2" s="51"/>
    </row>
    <row r="3" spans="2:6" ht="17.25" customHeight="1">
      <c r="B3" s="53" t="s">
        <v>52</v>
      </c>
      <c r="C3" s="50"/>
      <c r="F3" s="51"/>
    </row>
    <row r="4" spans="2:6" ht="15.75">
      <c r="B4" s="50" t="s">
        <v>36</v>
      </c>
      <c r="C4" s="50"/>
      <c r="F4" s="51"/>
    </row>
    <row r="5" spans="2:6" ht="15.75">
      <c r="B5" s="54" t="s">
        <v>51</v>
      </c>
      <c r="C5" s="50"/>
      <c r="F5" s="51"/>
    </row>
    <row r="6" spans="2:6" ht="13.5" customHeight="1">
      <c r="B6" s="50" t="s">
        <v>82</v>
      </c>
      <c r="C6" s="50"/>
      <c r="F6" s="51"/>
    </row>
    <row r="7" spans="1:6" ht="18.75">
      <c r="A7" s="55" t="s">
        <v>1</v>
      </c>
      <c r="F7" s="51"/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60</v>
      </c>
      <c r="B9" s="162"/>
      <c r="C9" s="162"/>
      <c r="D9" s="162"/>
      <c r="E9" s="162"/>
      <c r="F9" s="162"/>
    </row>
    <row r="10" spans="1:6" ht="15.75">
      <c r="A10" s="163" t="s">
        <v>211</v>
      </c>
      <c r="B10" s="163"/>
      <c r="C10" s="163"/>
      <c r="D10" s="163"/>
      <c r="E10" s="163"/>
      <c r="F10" s="163"/>
    </row>
    <row r="11" spans="1:6" ht="14.25">
      <c r="A11" s="164" t="s">
        <v>27</v>
      </c>
      <c r="B11" s="164"/>
      <c r="C11" s="164"/>
      <c r="D11" s="164"/>
      <c r="E11" s="164"/>
      <c r="F11" s="164"/>
    </row>
    <row r="12" spans="1:6" ht="15.75">
      <c r="A12" s="56"/>
      <c r="F12" s="51"/>
    </row>
    <row r="13" spans="1:6" ht="12.75">
      <c r="A13" s="57" t="s">
        <v>111</v>
      </c>
      <c r="F13" s="51"/>
    </row>
    <row r="14" spans="1:6" ht="12.75">
      <c r="A14" s="165" t="s">
        <v>3</v>
      </c>
      <c r="B14" s="167" t="s">
        <v>22</v>
      </c>
      <c r="C14" s="167" t="s">
        <v>21</v>
      </c>
      <c r="D14" s="185" t="s">
        <v>4</v>
      </c>
      <c r="E14" s="248"/>
      <c r="F14" s="191" t="s">
        <v>5</v>
      </c>
    </row>
    <row r="15" spans="1:6" ht="12.75">
      <c r="A15" s="166" t="s">
        <v>3</v>
      </c>
      <c r="B15" s="168"/>
      <c r="C15" s="168"/>
      <c r="D15" s="185"/>
      <c r="E15" s="248"/>
      <c r="F15" s="243" t="s">
        <v>6</v>
      </c>
    </row>
    <row r="16" spans="1:6" s="61" customFormat="1" ht="11.25">
      <c r="A16" s="59">
        <v>1</v>
      </c>
      <c r="B16" s="59">
        <v>2</v>
      </c>
      <c r="C16" s="59">
        <v>3</v>
      </c>
      <c r="D16" s="186">
        <v>4</v>
      </c>
      <c r="E16" s="249"/>
      <c r="F16" s="192">
        <v>5</v>
      </c>
    </row>
    <row r="17" spans="1:10" ht="14.25" customHeight="1">
      <c r="A17" s="46" t="s">
        <v>74</v>
      </c>
      <c r="B17" s="47"/>
      <c r="C17" s="47"/>
      <c r="D17" s="241">
        <v>100</v>
      </c>
      <c r="E17" s="121">
        <f>F17</f>
        <v>0</v>
      </c>
      <c r="F17" s="236">
        <v>0</v>
      </c>
      <c r="G17" s="64"/>
      <c r="H17" s="64"/>
      <c r="I17" s="64"/>
      <c r="J17" s="64"/>
    </row>
    <row r="18" spans="1:10" ht="27.75" customHeight="1">
      <c r="A18" s="46" t="s">
        <v>90</v>
      </c>
      <c r="B18" s="47"/>
      <c r="C18" s="47"/>
      <c r="D18" s="202">
        <f>32</f>
        <v>32</v>
      </c>
      <c r="E18" s="122">
        <f>F18</f>
        <v>0</v>
      </c>
      <c r="F18" s="216">
        <f>ROUND($F$17*D18/100,2)</f>
        <v>0</v>
      </c>
      <c r="G18" s="64"/>
      <c r="H18" s="64"/>
      <c r="I18" s="64"/>
      <c r="J18" s="64"/>
    </row>
    <row r="19" spans="1:10" ht="13.5" customHeight="1">
      <c r="A19" s="46" t="s">
        <v>59</v>
      </c>
      <c r="B19" s="58"/>
      <c r="C19" s="58"/>
      <c r="D19" s="202">
        <v>10</v>
      </c>
      <c r="E19" s="122">
        <f>F19</f>
        <v>0</v>
      </c>
      <c r="F19" s="216">
        <f>ROUND($F$17*D19/100,2)</f>
        <v>0</v>
      </c>
      <c r="G19" s="64"/>
      <c r="H19" s="64"/>
      <c r="I19" s="64"/>
      <c r="J19" s="64"/>
    </row>
    <row r="20" spans="1:10" ht="24.75" customHeight="1">
      <c r="A20" s="46" t="s">
        <v>33</v>
      </c>
      <c r="B20" s="47"/>
      <c r="C20" s="47"/>
      <c r="D20" s="201">
        <f>D17-D18-D19</f>
        <v>58</v>
      </c>
      <c r="E20" s="122">
        <f>F20</f>
        <v>0</v>
      </c>
      <c r="F20" s="216">
        <f>F17-F18-F19</f>
        <v>0</v>
      </c>
      <c r="G20" s="64"/>
      <c r="H20" s="64"/>
      <c r="I20" s="64"/>
      <c r="J20" s="64"/>
    </row>
    <row r="21" spans="1:10" ht="24" customHeight="1">
      <c r="A21" s="46" t="s">
        <v>131</v>
      </c>
      <c r="B21" s="47"/>
      <c r="C21" s="47"/>
      <c r="D21" s="201"/>
      <c r="E21" s="122">
        <f>F21</f>
        <v>0</v>
      </c>
      <c r="F21" s="244">
        <f>F17-F18+100000-150000+50000</f>
        <v>0</v>
      </c>
      <c r="G21" s="64"/>
      <c r="H21" s="64"/>
      <c r="I21" s="64"/>
      <c r="J21" s="64"/>
    </row>
    <row r="22" spans="1:10" ht="12" customHeight="1">
      <c r="A22" s="68" t="s">
        <v>14</v>
      </c>
      <c r="B22" s="69"/>
      <c r="C22" s="69"/>
      <c r="D22" s="228"/>
      <c r="E22" s="122"/>
      <c r="F22" s="244">
        <v>70000</v>
      </c>
      <c r="G22" s="64"/>
      <c r="H22" s="64"/>
      <c r="I22" s="64"/>
      <c r="J22" s="64"/>
    </row>
    <row r="23" spans="1:10" ht="12" customHeight="1">
      <c r="A23" s="72" t="s">
        <v>135</v>
      </c>
      <c r="B23" s="73"/>
      <c r="C23" s="73"/>
      <c r="D23" s="229"/>
      <c r="E23" s="122"/>
      <c r="F23" s="245">
        <f>E23</f>
        <v>0</v>
      </c>
      <c r="G23" s="64"/>
      <c r="H23" s="64"/>
      <c r="I23" s="64"/>
      <c r="J23" s="64"/>
    </row>
    <row r="24" spans="1:10" ht="13.5" customHeight="1">
      <c r="A24" s="68" t="s">
        <v>67</v>
      </c>
      <c r="B24" s="69"/>
      <c r="C24" s="69"/>
      <c r="D24" s="228">
        <v>3</v>
      </c>
      <c r="E24" s="122">
        <f>F24</f>
        <v>0</v>
      </c>
      <c r="F24" s="244">
        <f>ROUND(F21*D24/100,2)</f>
        <v>0</v>
      </c>
      <c r="G24" s="64"/>
      <c r="H24" s="64"/>
      <c r="I24" s="64"/>
      <c r="J24" s="64"/>
    </row>
    <row r="25" spans="1:10" ht="11.25" customHeight="1">
      <c r="A25" s="72" t="s">
        <v>18</v>
      </c>
      <c r="B25" s="73"/>
      <c r="C25" s="73"/>
      <c r="D25" s="230"/>
      <c r="E25" s="122"/>
      <c r="F25" s="246">
        <f>F24*D25%</f>
        <v>0</v>
      </c>
      <c r="G25" s="64"/>
      <c r="H25" s="64"/>
      <c r="I25" s="64"/>
      <c r="J25" s="64"/>
    </row>
    <row r="26" spans="1:10" ht="25.5">
      <c r="A26" s="46" t="s">
        <v>17</v>
      </c>
      <c r="B26" s="47"/>
      <c r="C26" s="47"/>
      <c r="D26" s="231" t="s">
        <v>24</v>
      </c>
      <c r="E26" s="122">
        <f>F26</f>
        <v>70000</v>
      </c>
      <c r="F26" s="208">
        <f>F22-F24</f>
        <v>70000</v>
      </c>
      <c r="G26" s="64"/>
      <c r="H26" s="64"/>
      <c r="I26" s="64"/>
      <c r="J26" s="64"/>
    </row>
    <row r="27" spans="1:10" ht="12.75">
      <c r="A27" s="77" t="s">
        <v>68</v>
      </c>
      <c r="B27" s="47"/>
      <c r="C27" s="47"/>
      <c r="D27" s="242">
        <f>SUM(D28:D40)</f>
        <v>1</v>
      </c>
      <c r="E27" s="123">
        <f>SUM(E28:E40)</f>
        <v>70000</v>
      </c>
      <c r="F27" s="236">
        <f>SUM(F28:F40)</f>
        <v>70000</v>
      </c>
      <c r="G27" s="64"/>
      <c r="H27" s="64"/>
      <c r="I27" s="64"/>
      <c r="J27" s="64"/>
    </row>
    <row r="28" spans="1:10" ht="15.75" customHeight="1">
      <c r="A28" s="77" t="s">
        <v>16</v>
      </c>
      <c r="B28" s="47">
        <v>111</v>
      </c>
      <c r="C28" s="47">
        <v>211</v>
      </c>
      <c r="D28" s="232">
        <v>0.55</v>
      </c>
      <c r="E28" s="124">
        <f aca="true" t="shared" si="0" ref="E28:E39">$E$26*D28</f>
        <v>38500</v>
      </c>
      <c r="F28" s="236">
        <f aca="true" t="shared" si="1" ref="F28:F48">E28</f>
        <v>38500</v>
      </c>
      <c r="G28" s="64"/>
      <c r="H28" s="64"/>
      <c r="I28" s="64"/>
      <c r="J28" s="64"/>
    </row>
    <row r="29" spans="1:10" ht="12.75">
      <c r="A29" s="23" t="s">
        <v>84</v>
      </c>
      <c r="B29" s="47">
        <v>112</v>
      </c>
      <c r="C29" s="47">
        <v>212</v>
      </c>
      <c r="D29" s="190">
        <v>0.0042</v>
      </c>
      <c r="E29" s="125">
        <f t="shared" si="0"/>
        <v>294</v>
      </c>
      <c r="F29" s="216">
        <f t="shared" si="1"/>
        <v>294</v>
      </c>
      <c r="G29" s="64"/>
      <c r="H29" s="64"/>
      <c r="I29" s="64"/>
      <c r="J29" s="64"/>
    </row>
    <row r="30" spans="1:10" ht="22.5">
      <c r="A30" s="48" t="s">
        <v>128</v>
      </c>
      <c r="B30" s="47">
        <v>112</v>
      </c>
      <c r="C30" s="47">
        <v>226</v>
      </c>
      <c r="D30" s="190">
        <v>0.0097</v>
      </c>
      <c r="E30" s="125">
        <f t="shared" si="0"/>
        <v>679</v>
      </c>
      <c r="F30" s="216">
        <f t="shared" si="1"/>
        <v>679</v>
      </c>
      <c r="G30" s="64"/>
      <c r="H30" s="64"/>
      <c r="I30" s="64"/>
      <c r="J30" s="64"/>
    </row>
    <row r="31" spans="1:10" ht="34.5">
      <c r="A31" s="48" t="s">
        <v>119</v>
      </c>
      <c r="B31" s="47">
        <v>113</v>
      </c>
      <c r="C31" s="47">
        <v>226</v>
      </c>
      <c r="D31" s="233">
        <v>0.0011</v>
      </c>
      <c r="E31" s="125">
        <f t="shared" si="0"/>
        <v>77</v>
      </c>
      <c r="F31" s="216">
        <f t="shared" si="1"/>
        <v>77</v>
      </c>
      <c r="G31" s="64"/>
      <c r="H31" s="64"/>
      <c r="I31" s="64"/>
      <c r="J31" s="64"/>
    </row>
    <row r="32" spans="1:10" ht="12.75">
      <c r="A32" s="77" t="s">
        <v>120</v>
      </c>
      <c r="B32" s="47">
        <v>119</v>
      </c>
      <c r="C32" s="47">
        <v>213</v>
      </c>
      <c r="D32" s="232">
        <f>D28*0.302</f>
        <v>0.1661</v>
      </c>
      <c r="E32" s="124">
        <f t="shared" si="0"/>
        <v>11627</v>
      </c>
      <c r="F32" s="236">
        <f t="shared" si="1"/>
        <v>11627</v>
      </c>
      <c r="G32" s="64"/>
      <c r="H32" s="64"/>
      <c r="I32" s="64"/>
      <c r="J32" s="64"/>
    </row>
    <row r="33" spans="1:10" ht="12.75">
      <c r="A33" s="46" t="s">
        <v>121</v>
      </c>
      <c r="B33" s="47">
        <v>244</v>
      </c>
      <c r="C33" s="47">
        <v>221</v>
      </c>
      <c r="D33" s="233">
        <v>0.01</v>
      </c>
      <c r="E33" s="125">
        <f t="shared" si="0"/>
        <v>700</v>
      </c>
      <c r="F33" s="216">
        <f t="shared" si="1"/>
        <v>700</v>
      </c>
      <c r="G33" s="64"/>
      <c r="H33" s="64"/>
      <c r="I33" s="64"/>
      <c r="J33" s="64"/>
    </row>
    <row r="34" spans="1:10" ht="12.75">
      <c r="A34" s="46" t="s">
        <v>122</v>
      </c>
      <c r="B34" s="47">
        <v>244</v>
      </c>
      <c r="C34" s="47">
        <v>222</v>
      </c>
      <c r="D34" s="233">
        <v>0.01</v>
      </c>
      <c r="E34" s="125">
        <f t="shared" si="0"/>
        <v>700</v>
      </c>
      <c r="F34" s="216">
        <f t="shared" si="1"/>
        <v>700</v>
      </c>
      <c r="G34" s="64"/>
      <c r="H34" s="64"/>
      <c r="I34" s="64"/>
      <c r="J34" s="64"/>
    </row>
    <row r="35" spans="1:10" ht="12.75">
      <c r="A35" s="46" t="s">
        <v>123</v>
      </c>
      <c r="B35" s="47">
        <v>244</v>
      </c>
      <c r="C35" s="47">
        <v>223</v>
      </c>
      <c r="D35" s="233">
        <v>0</v>
      </c>
      <c r="E35" s="125">
        <f t="shared" si="0"/>
        <v>0</v>
      </c>
      <c r="F35" s="216">
        <f t="shared" si="1"/>
        <v>0</v>
      </c>
      <c r="G35" s="64"/>
      <c r="H35" s="64"/>
      <c r="I35" s="64"/>
      <c r="J35" s="64"/>
    </row>
    <row r="36" spans="1:12" ht="12.75">
      <c r="A36" s="46" t="s">
        <v>124</v>
      </c>
      <c r="B36" s="47">
        <v>244</v>
      </c>
      <c r="C36" s="47">
        <v>224</v>
      </c>
      <c r="D36" s="233">
        <v>0.002</v>
      </c>
      <c r="E36" s="125">
        <f t="shared" si="0"/>
        <v>140</v>
      </c>
      <c r="F36" s="216">
        <f t="shared" si="1"/>
        <v>140</v>
      </c>
      <c r="G36" s="64"/>
      <c r="H36" s="64"/>
      <c r="I36" s="64"/>
      <c r="J36" s="64"/>
      <c r="L36" s="51"/>
    </row>
    <row r="37" spans="1:10" ht="12.75">
      <c r="A37" s="77" t="s">
        <v>125</v>
      </c>
      <c r="B37" s="47">
        <v>244</v>
      </c>
      <c r="C37" s="47">
        <v>225</v>
      </c>
      <c r="D37" s="232">
        <v>0.077</v>
      </c>
      <c r="E37" s="124">
        <f t="shared" si="0"/>
        <v>5390</v>
      </c>
      <c r="F37" s="236">
        <f t="shared" si="1"/>
        <v>5390</v>
      </c>
      <c r="G37" s="64"/>
      <c r="H37" s="64"/>
      <c r="I37" s="64"/>
      <c r="J37" s="64"/>
    </row>
    <row r="38" spans="1:10" ht="12.75">
      <c r="A38" s="46" t="s">
        <v>126</v>
      </c>
      <c r="B38" s="47">
        <v>244</v>
      </c>
      <c r="C38" s="47">
        <v>226</v>
      </c>
      <c r="D38" s="233">
        <v>0.0649</v>
      </c>
      <c r="E38" s="125">
        <f t="shared" si="0"/>
        <v>4543</v>
      </c>
      <c r="F38" s="216">
        <f>IF((AND(E50&lt;&gt;0,D50=0)),E38+E50,E38)</f>
        <v>4543</v>
      </c>
      <c r="G38" s="64"/>
      <c r="H38" s="64"/>
      <c r="I38" s="64"/>
      <c r="J38" s="64"/>
    </row>
    <row r="39" spans="1:10" ht="12.75">
      <c r="A39" s="46" t="s">
        <v>127</v>
      </c>
      <c r="B39" s="47">
        <v>244</v>
      </c>
      <c r="C39" s="47">
        <v>310</v>
      </c>
      <c r="D39" s="233">
        <v>0.05</v>
      </c>
      <c r="E39" s="125">
        <f t="shared" si="0"/>
        <v>3500</v>
      </c>
      <c r="F39" s="216">
        <f t="shared" si="1"/>
        <v>3500</v>
      </c>
      <c r="G39" s="64"/>
      <c r="H39" s="64"/>
      <c r="I39" s="64"/>
      <c r="J39" s="64"/>
    </row>
    <row r="40" spans="1:10" ht="12.75">
      <c r="A40" s="46" t="s">
        <v>142</v>
      </c>
      <c r="B40" s="47">
        <v>244</v>
      </c>
      <c r="C40" s="47" t="s">
        <v>143</v>
      </c>
      <c r="D40" s="233">
        <f>SUM(D41:D48)</f>
        <v>0.055</v>
      </c>
      <c r="E40" s="125">
        <f>SUM(E41:E48)</f>
        <v>3850</v>
      </c>
      <c r="F40" s="216">
        <f>SUM(F41:F48)</f>
        <v>3850</v>
      </c>
      <c r="G40" s="64"/>
      <c r="H40" s="64"/>
      <c r="I40" s="64"/>
      <c r="J40" s="64"/>
    </row>
    <row r="41" spans="1:10" ht="25.5">
      <c r="A41" s="46" t="s">
        <v>144</v>
      </c>
      <c r="B41" s="47">
        <v>244</v>
      </c>
      <c r="C41" s="47">
        <v>341</v>
      </c>
      <c r="D41" s="233">
        <v>0</v>
      </c>
      <c r="E41" s="125">
        <f aca="true" t="shared" si="2" ref="E41:E48">$E$26*D41</f>
        <v>0</v>
      </c>
      <c r="F41" s="216">
        <f t="shared" si="1"/>
        <v>0</v>
      </c>
      <c r="G41" s="64"/>
      <c r="H41" s="64"/>
      <c r="I41" s="64"/>
      <c r="J41" s="64"/>
    </row>
    <row r="42" spans="1:10" ht="12.75">
      <c r="A42" s="46" t="s">
        <v>145</v>
      </c>
      <c r="B42" s="47">
        <v>244</v>
      </c>
      <c r="C42" s="47">
        <v>342</v>
      </c>
      <c r="D42" s="233">
        <v>0</v>
      </c>
      <c r="E42" s="125">
        <f t="shared" si="2"/>
        <v>0</v>
      </c>
      <c r="F42" s="216">
        <f t="shared" si="1"/>
        <v>0</v>
      </c>
      <c r="G42" s="64"/>
      <c r="H42" s="64"/>
      <c r="I42" s="64"/>
      <c r="J42" s="64"/>
    </row>
    <row r="43" spans="1:10" ht="12.75">
      <c r="A43" s="46" t="s">
        <v>146</v>
      </c>
      <c r="B43" s="47">
        <v>244</v>
      </c>
      <c r="C43" s="47">
        <v>343</v>
      </c>
      <c r="D43" s="233">
        <v>0</v>
      </c>
      <c r="E43" s="125">
        <f t="shared" si="2"/>
        <v>0</v>
      </c>
      <c r="F43" s="216">
        <f t="shared" si="1"/>
        <v>0</v>
      </c>
      <c r="G43" s="64"/>
      <c r="H43" s="64"/>
      <c r="I43" s="64"/>
      <c r="J43" s="64"/>
    </row>
    <row r="44" spans="1:10" ht="12.75">
      <c r="A44" s="46" t="s">
        <v>147</v>
      </c>
      <c r="B44" s="47">
        <v>244</v>
      </c>
      <c r="C44" s="47">
        <v>344</v>
      </c>
      <c r="D44" s="233">
        <v>0</v>
      </c>
      <c r="E44" s="125">
        <f t="shared" si="2"/>
        <v>0</v>
      </c>
      <c r="F44" s="216">
        <f t="shared" si="1"/>
        <v>0</v>
      </c>
      <c r="G44" s="64"/>
      <c r="H44" s="64"/>
      <c r="I44" s="64"/>
      <c r="J44" s="64"/>
    </row>
    <row r="45" spans="1:10" ht="12.75">
      <c r="A45" s="46" t="s">
        <v>148</v>
      </c>
      <c r="B45" s="47">
        <v>244</v>
      </c>
      <c r="C45" s="47">
        <v>345</v>
      </c>
      <c r="D45" s="233">
        <v>0.055</v>
      </c>
      <c r="E45" s="125">
        <f t="shared" si="2"/>
        <v>3850</v>
      </c>
      <c r="F45" s="216">
        <f t="shared" si="1"/>
        <v>3850</v>
      </c>
      <c r="G45" s="64"/>
      <c r="H45" s="64"/>
      <c r="I45" s="64"/>
      <c r="J45" s="64"/>
    </row>
    <row r="46" spans="1:10" ht="12.75">
      <c r="A46" s="46" t="s">
        <v>149</v>
      </c>
      <c r="B46" s="47">
        <v>244</v>
      </c>
      <c r="C46" s="47">
        <v>346</v>
      </c>
      <c r="D46" s="233">
        <v>0</v>
      </c>
      <c r="E46" s="125">
        <f t="shared" si="2"/>
        <v>0</v>
      </c>
      <c r="F46" s="216">
        <f t="shared" si="1"/>
        <v>0</v>
      </c>
      <c r="G46" s="64"/>
      <c r="H46" s="64"/>
      <c r="I46" s="64"/>
      <c r="J46" s="64"/>
    </row>
    <row r="47" spans="1:10" ht="25.5">
      <c r="A47" s="46" t="s">
        <v>150</v>
      </c>
      <c r="B47" s="47">
        <v>244</v>
      </c>
      <c r="C47" s="47">
        <v>347</v>
      </c>
      <c r="D47" s="233">
        <v>0</v>
      </c>
      <c r="E47" s="125">
        <f t="shared" si="2"/>
        <v>0</v>
      </c>
      <c r="F47" s="216">
        <f t="shared" si="1"/>
        <v>0</v>
      </c>
      <c r="G47" s="64"/>
      <c r="H47" s="64"/>
      <c r="I47" s="64"/>
      <c r="J47" s="64"/>
    </row>
    <row r="48" spans="1:10" ht="25.5">
      <c r="A48" s="46" t="s">
        <v>151</v>
      </c>
      <c r="B48" s="47">
        <v>244</v>
      </c>
      <c r="C48" s="47">
        <v>349</v>
      </c>
      <c r="D48" s="233">
        <v>0</v>
      </c>
      <c r="E48" s="125">
        <f t="shared" si="2"/>
        <v>0</v>
      </c>
      <c r="F48" s="216">
        <f t="shared" si="1"/>
        <v>0</v>
      </c>
      <c r="G48" s="64"/>
      <c r="H48" s="64"/>
      <c r="I48" s="64"/>
      <c r="J48" s="64"/>
    </row>
    <row r="49" spans="1:7" ht="12.75">
      <c r="A49" s="127" t="s">
        <v>233</v>
      </c>
      <c r="B49" s="128"/>
      <c r="C49" s="128"/>
      <c r="D49" s="129">
        <f>D27-1</f>
        <v>0</v>
      </c>
      <c r="E49" s="130">
        <f>E26-E27</f>
        <v>0</v>
      </c>
      <c r="F49" s="131">
        <f>F27-F26</f>
        <v>0</v>
      </c>
      <c r="G49" s="29" t="s">
        <v>234</v>
      </c>
    </row>
    <row r="50" spans="1:10" ht="15.75">
      <c r="A50" s="78" t="s">
        <v>19</v>
      </c>
      <c r="B50" s="79"/>
      <c r="C50" s="79"/>
      <c r="D50" s="80"/>
      <c r="E50" s="80"/>
      <c r="F50" s="81"/>
      <c r="G50" s="64"/>
      <c r="H50" s="64"/>
      <c r="I50" s="64"/>
      <c r="J50" s="64"/>
    </row>
    <row r="51" spans="1:10" ht="31.5" customHeight="1">
      <c r="A51" s="160" t="s">
        <v>141</v>
      </c>
      <c r="B51" s="160"/>
      <c r="C51" s="160"/>
      <c r="D51" s="160"/>
      <c r="E51" s="160"/>
      <c r="F51" s="160"/>
      <c r="G51" s="115"/>
      <c r="H51" s="64"/>
      <c r="I51" s="64"/>
      <c r="J51" s="64"/>
    </row>
    <row r="52" spans="1:10" ht="15" customHeight="1">
      <c r="A52" s="114"/>
      <c r="B52" s="114"/>
      <c r="C52" s="114"/>
      <c r="D52" s="114"/>
      <c r="E52" s="250"/>
      <c r="F52" s="114"/>
      <c r="G52" s="114"/>
      <c r="H52" s="64"/>
      <c r="I52" s="64"/>
      <c r="J52" s="64"/>
    </row>
    <row r="53" spans="1:6" ht="15.75">
      <c r="A53" s="52" t="s">
        <v>86</v>
      </c>
      <c r="F53" s="83"/>
    </row>
    <row r="54" spans="1:6" ht="15.75">
      <c r="A54" s="54" t="s">
        <v>66</v>
      </c>
      <c r="F54" s="83"/>
    </row>
  </sheetData>
  <sheetProtection/>
  <mergeCells count="10">
    <mergeCell ref="A51:F51"/>
    <mergeCell ref="A8:F8"/>
    <mergeCell ref="A9:F9"/>
    <mergeCell ref="A10:F10"/>
    <mergeCell ref="A11:F11"/>
    <mergeCell ref="A14:A15"/>
    <mergeCell ref="B14:B15"/>
    <mergeCell ref="D14:D15"/>
    <mergeCell ref="F14:F15"/>
    <mergeCell ref="C14:C15"/>
  </mergeCells>
  <conditionalFormatting sqref="D49:E49">
    <cfRule type="cellIs" priority="15" dxfId="143" operator="equal" stopIfTrue="1">
      <formula>0</formula>
    </cfRule>
    <cfRule type="cellIs" priority="16" dxfId="144" operator="greaterThan" stopIfTrue="1">
      <formula>0</formula>
    </cfRule>
  </conditionalFormatting>
  <conditionalFormatting sqref="D49">
    <cfRule type="cellIs" priority="1" dxfId="143" operator="equal" stopIfTrue="1">
      <formula>0</formula>
    </cfRule>
    <cfRule type="cellIs" priority="2" dxfId="144" operator="lessThan" stopIfTrue="1">
      <formula>0</formula>
    </cfRule>
    <cfRule type="cellIs" priority="3" dxfId="144" operator="greaterThan" stopIfTrue="1">
      <formula>0</formula>
    </cfRule>
    <cfRule type="cellIs" priority="4" dxfId="8" operator="notEqual" stopIfTrue="1">
      <formula>0</formula>
    </cfRule>
    <cfRule type="cellIs" priority="5" dxfId="8" operator="notEqual" stopIfTrue="1">
      <formula>0</formula>
    </cfRule>
    <cfRule type="cellIs" priority="6" dxfId="143" operator="equal" stopIfTrue="1">
      <formula>0</formula>
    </cfRule>
    <cfRule type="cellIs" priority="8" dxfId="144" operator="greaterThan" stopIfTrue="1">
      <formula>0.0001</formula>
    </cfRule>
    <cfRule type="cellIs" priority="9" dxfId="144" operator="greaterThan" stopIfTrue="1">
      <formula>0</formula>
    </cfRule>
    <cfRule type="cellIs" priority="14" dxfId="144" operator="lessThan" stopIfTrue="1">
      <formula>0</formula>
    </cfRule>
  </conditionalFormatting>
  <conditionalFormatting sqref="E49">
    <cfRule type="cellIs" priority="7" dxfId="144" operator="lessThan" stopIfTrue="1">
      <formula>-65.96</formula>
    </cfRule>
    <cfRule type="cellIs" priority="13" dxfId="144" operator="lessThan" stopIfTrue="1">
      <formula>0</formula>
    </cfRule>
  </conditionalFormatting>
  <conditionalFormatting sqref="F49">
    <cfRule type="cellIs" priority="11" dxfId="143" operator="equal" stopIfTrue="1">
      <formula>0</formula>
    </cfRule>
    <cfRule type="cellIs" priority="12" dxfId="144" operator="greaterThan" stopIfTrue="1">
      <formula>0</formula>
    </cfRule>
  </conditionalFormatting>
  <conditionalFormatting sqref="F49">
    <cfRule type="cellIs" priority="10" dxfId="14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90" zoomScaleNormal="90" workbookViewId="0" topLeftCell="A13">
      <selection activeCell="K44" sqref="K44"/>
    </sheetView>
  </sheetViews>
  <sheetFormatPr defaultColWidth="8.875" defaultRowHeight="12.75"/>
  <cols>
    <col min="1" max="1" width="52.125" style="49" customWidth="1"/>
    <col min="2" max="2" width="8.875" style="49" customWidth="1"/>
    <col min="3" max="3" width="7.375" style="49" customWidth="1"/>
    <col min="4" max="4" width="12.00390625" style="49" customWidth="1"/>
    <col min="5" max="5" width="13.00390625" style="226" hidden="1" customWidth="1"/>
    <col min="6" max="6" width="19.125" style="49" customWidth="1"/>
    <col min="7" max="7" width="8.875" style="49" customWidth="1"/>
    <col min="8" max="8" width="18.125" style="49" bestFit="1" customWidth="1"/>
    <col min="9" max="9" width="8.875" style="49" customWidth="1"/>
    <col min="10" max="10" width="10.75390625" style="84" bestFit="1" customWidth="1"/>
    <col min="11" max="16384" width="8.875" style="49" customWidth="1"/>
  </cols>
  <sheetData>
    <row r="1" spans="2:6" ht="15.75">
      <c r="B1" s="50" t="s">
        <v>0</v>
      </c>
      <c r="C1" s="50"/>
      <c r="F1" s="51"/>
    </row>
    <row r="2" spans="2:6" ht="15.75">
      <c r="B2" s="52" t="s">
        <v>50</v>
      </c>
      <c r="C2" s="50"/>
      <c r="F2" s="51"/>
    </row>
    <row r="3" spans="2:6" ht="15.75">
      <c r="B3" s="53" t="s">
        <v>52</v>
      </c>
      <c r="C3" s="50"/>
      <c r="F3" s="51"/>
    </row>
    <row r="4" spans="2:6" ht="15.75">
      <c r="B4" s="50" t="s">
        <v>36</v>
      </c>
      <c r="C4" s="50"/>
      <c r="F4" s="51"/>
    </row>
    <row r="5" spans="2:6" ht="15.75">
      <c r="B5" s="54" t="s">
        <v>51</v>
      </c>
      <c r="C5" s="50"/>
      <c r="F5" s="51"/>
    </row>
    <row r="6" spans="2:6" ht="15.75">
      <c r="B6" s="50" t="s">
        <v>82</v>
      </c>
      <c r="C6" s="50"/>
      <c r="F6" s="51"/>
    </row>
    <row r="7" spans="1:6" ht="18.75">
      <c r="A7" s="55" t="s">
        <v>1</v>
      </c>
      <c r="F7" s="51"/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60</v>
      </c>
      <c r="B9" s="162"/>
      <c r="C9" s="162"/>
      <c r="D9" s="162"/>
      <c r="E9" s="162"/>
      <c r="F9" s="162"/>
    </row>
    <row r="10" spans="1:6" ht="15.75">
      <c r="A10" s="163" t="s">
        <v>211</v>
      </c>
      <c r="B10" s="163"/>
      <c r="C10" s="163"/>
      <c r="D10" s="163"/>
      <c r="E10" s="163"/>
      <c r="F10" s="163"/>
    </row>
    <row r="11" spans="1:6" ht="14.25">
      <c r="A11" s="164" t="s">
        <v>44</v>
      </c>
      <c r="B11" s="164"/>
      <c r="C11" s="164"/>
      <c r="D11" s="164"/>
      <c r="E11" s="164"/>
      <c r="F11" s="164"/>
    </row>
    <row r="12" spans="1:6" ht="15.75">
      <c r="A12" s="56"/>
      <c r="F12" s="51"/>
    </row>
    <row r="13" spans="1:6" ht="12.75">
      <c r="A13" s="57" t="s">
        <v>101</v>
      </c>
      <c r="F13" s="51"/>
    </row>
    <row r="14" spans="1:6" ht="12.75">
      <c r="A14" s="165" t="s">
        <v>3</v>
      </c>
      <c r="B14" s="167" t="s">
        <v>22</v>
      </c>
      <c r="C14" s="167" t="s">
        <v>21</v>
      </c>
      <c r="D14" s="169" t="s">
        <v>4</v>
      </c>
      <c r="E14" s="151" t="s">
        <v>5</v>
      </c>
      <c r="F14" s="170" t="s">
        <v>5</v>
      </c>
    </row>
    <row r="15" spans="1:11" ht="12.75">
      <c r="A15" s="165"/>
      <c r="B15" s="168"/>
      <c r="C15" s="168"/>
      <c r="D15" s="169"/>
      <c r="E15" s="152" t="s">
        <v>6</v>
      </c>
      <c r="F15" s="170"/>
      <c r="G15" s="64"/>
      <c r="H15" s="64"/>
      <c r="I15" s="64"/>
      <c r="J15" s="64"/>
      <c r="K15" s="64"/>
    </row>
    <row r="16" spans="1:11" s="61" customFormat="1" ht="11.25">
      <c r="A16" s="59">
        <v>1</v>
      </c>
      <c r="B16" s="59">
        <v>2</v>
      </c>
      <c r="C16" s="59">
        <v>3</v>
      </c>
      <c r="D16" s="59">
        <v>4</v>
      </c>
      <c r="E16" s="120">
        <v>5</v>
      </c>
      <c r="F16" s="60">
        <v>5</v>
      </c>
      <c r="G16" s="85"/>
      <c r="H16" s="85"/>
      <c r="I16" s="85"/>
      <c r="J16" s="85"/>
      <c r="K16" s="85"/>
    </row>
    <row r="17" spans="1:11" ht="15.75" customHeight="1">
      <c r="A17" s="86" t="s">
        <v>7</v>
      </c>
      <c r="B17" s="46"/>
      <c r="C17" s="46"/>
      <c r="D17" s="62">
        <v>100</v>
      </c>
      <c r="E17" s="121">
        <f>F17</f>
        <v>500000</v>
      </c>
      <c r="F17" s="42">
        <v>500000</v>
      </c>
      <c r="G17" s="64"/>
      <c r="H17" s="64"/>
      <c r="I17" s="64"/>
      <c r="J17" s="64"/>
      <c r="K17" s="64"/>
    </row>
    <row r="18" spans="1:11" ht="25.5">
      <c r="A18" s="46" t="s">
        <v>89</v>
      </c>
      <c r="B18" s="46"/>
      <c r="C18" s="46"/>
      <c r="D18" s="65">
        <f>42</f>
        <v>42</v>
      </c>
      <c r="E18" s="122">
        <f>F18</f>
        <v>210000</v>
      </c>
      <c r="F18" s="31">
        <f>ROUND($F$17*D18/100,2)</f>
        <v>210000</v>
      </c>
      <c r="G18" s="64"/>
      <c r="H18" s="64"/>
      <c r="I18" s="64"/>
      <c r="J18" s="64"/>
      <c r="K18" s="64"/>
    </row>
    <row r="19" spans="1:11" ht="12.75">
      <c r="A19" s="86" t="s">
        <v>59</v>
      </c>
      <c r="B19" s="46"/>
      <c r="C19" s="46"/>
      <c r="D19" s="67">
        <v>10</v>
      </c>
      <c r="E19" s="122">
        <f>F19</f>
        <v>50000</v>
      </c>
      <c r="F19" s="31">
        <f>ROUND($F$17*D19/100,2)</f>
        <v>50000</v>
      </c>
      <c r="G19" s="64"/>
      <c r="H19" s="64"/>
      <c r="I19" s="64"/>
      <c r="J19" s="64"/>
      <c r="K19" s="64"/>
    </row>
    <row r="20" spans="1:11" ht="25.5">
      <c r="A20" s="86" t="s">
        <v>33</v>
      </c>
      <c r="B20" s="46"/>
      <c r="C20" s="46"/>
      <c r="D20" s="67">
        <f>D17-D18-D19</f>
        <v>48</v>
      </c>
      <c r="E20" s="122">
        <f>F20</f>
        <v>240000</v>
      </c>
      <c r="F20" s="31">
        <f>F17-F18-F19</f>
        <v>240000</v>
      </c>
      <c r="G20" s="64"/>
      <c r="H20" s="64"/>
      <c r="I20" s="64"/>
      <c r="J20" s="64"/>
      <c r="K20" s="64"/>
    </row>
    <row r="21" spans="1:11" ht="12.75">
      <c r="A21" s="87" t="s">
        <v>34</v>
      </c>
      <c r="B21" s="88"/>
      <c r="C21" s="88"/>
      <c r="D21" s="70"/>
      <c r="E21" s="122">
        <f>F21</f>
        <v>240000</v>
      </c>
      <c r="F21" s="71">
        <f>F20</f>
        <v>240000</v>
      </c>
      <c r="G21" s="64"/>
      <c r="H21" s="64"/>
      <c r="I21" s="64"/>
      <c r="J21" s="64"/>
      <c r="K21" s="64"/>
    </row>
    <row r="22" spans="1:11" ht="12.75">
      <c r="A22" s="89" t="s">
        <v>56</v>
      </c>
      <c r="B22" s="90"/>
      <c r="C22" s="90"/>
      <c r="D22" s="74"/>
      <c r="E22" s="122"/>
      <c r="F22" s="75"/>
      <c r="G22" s="64"/>
      <c r="H22" s="64"/>
      <c r="I22" s="64"/>
      <c r="J22" s="64"/>
      <c r="K22" s="64"/>
    </row>
    <row r="23" spans="1:11" ht="12.75">
      <c r="A23" s="91" t="s">
        <v>14</v>
      </c>
      <c r="B23" s="88"/>
      <c r="C23" s="88"/>
      <c r="D23" s="70"/>
      <c r="E23" s="122"/>
      <c r="F23" s="71"/>
      <c r="G23" s="64"/>
      <c r="H23" s="64"/>
      <c r="I23" s="64"/>
      <c r="J23" s="64"/>
      <c r="K23" s="64"/>
    </row>
    <row r="24" spans="1:11" ht="12.75">
      <c r="A24" s="89" t="s">
        <v>130</v>
      </c>
      <c r="B24" s="90"/>
      <c r="C24" s="90"/>
      <c r="D24" s="74"/>
      <c r="E24" s="122">
        <f>F24</f>
        <v>0</v>
      </c>
      <c r="F24" s="75"/>
      <c r="G24" s="64"/>
      <c r="H24" s="64"/>
      <c r="I24" s="64"/>
      <c r="J24" s="64"/>
      <c r="K24" s="64"/>
    </row>
    <row r="25" spans="1:11" ht="12.75">
      <c r="A25" s="87" t="s">
        <v>35</v>
      </c>
      <c r="B25" s="88"/>
      <c r="C25" s="88"/>
      <c r="D25" s="70">
        <v>3</v>
      </c>
      <c r="E25" s="122"/>
      <c r="F25" s="71">
        <f>ROUND(F21*D25/100,2)</f>
        <v>7200</v>
      </c>
      <c r="G25" s="64"/>
      <c r="H25" s="64"/>
      <c r="I25" s="64"/>
      <c r="J25" s="64"/>
      <c r="K25" s="64"/>
    </row>
    <row r="26" spans="1:11" ht="12" customHeight="1">
      <c r="A26" s="92" t="s">
        <v>15</v>
      </c>
      <c r="B26" s="90"/>
      <c r="C26" s="90"/>
      <c r="D26" s="76"/>
      <c r="E26" s="122">
        <f>F26</f>
        <v>0</v>
      </c>
      <c r="F26" s="75"/>
      <c r="G26" s="64"/>
      <c r="H26" s="64"/>
      <c r="I26" s="64"/>
      <c r="J26" s="64"/>
      <c r="K26" s="64"/>
    </row>
    <row r="27" spans="1:11" ht="24.75" customHeight="1">
      <c r="A27" s="86" t="s">
        <v>17</v>
      </c>
      <c r="B27" s="47"/>
      <c r="C27" s="47"/>
      <c r="D27" s="67" t="s">
        <v>23</v>
      </c>
      <c r="E27" s="122">
        <f>F27</f>
        <v>232800</v>
      </c>
      <c r="F27" s="66">
        <f>F21-F25</f>
        <v>232800</v>
      </c>
      <c r="G27" s="64"/>
      <c r="H27" s="64"/>
      <c r="I27" s="64"/>
      <c r="J27" s="64"/>
      <c r="K27" s="64"/>
    </row>
    <row r="28" spans="1:11" ht="14.25" customHeight="1">
      <c r="A28" s="93" t="s">
        <v>26</v>
      </c>
      <c r="B28" s="77"/>
      <c r="C28" s="77"/>
      <c r="D28" s="136">
        <f>SUM(D29:D41)</f>
        <v>1</v>
      </c>
      <c r="E28" s="123">
        <f>SUM(E29:E41)</f>
        <v>232800.00000000003</v>
      </c>
      <c r="F28" s="63">
        <f>SUM(F29:F41)</f>
        <v>232800.00000000003</v>
      </c>
      <c r="G28" s="64"/>
      <c r="H28" s="64"/>
      <c r="I28" s="64"/>
      <c r="J28" s="64"/>
      <c r="K28" s="64"/>
    </row>
    <row r="29" spans="1:11" ht="12.75">
      <c r="A29" s="93" t="s">
        <v>16</v>
      </c>
      <c r="B29" s="47">
        <v>111</v>
      </c>
      <c r="C29" s="47">
        <v>211</v>
      </c>
      <c r="D29" s="133">
        <v>0.55</v>
      </c>
      <c r="E29" s="124">
        <f aca="true" t="shared" si="0" ref="E29:E40">$E$27*D29</f>
        <v>128040.00000000001</v>
      </c>
      <c r="F29" s="42">
        <f>E29</f>
        <v>128040.00000000001</v>
      </c>
      <c r="G29" s="64"/>
      <c r="H29" s="64"/>
      <c r="I29" s="64"/>
      <c r="J29" s="64"/>
      <c r="K29" s="64"/>
    </row>
    <row r="30" spans="1:11" ht="12.75">
      <c r="A30" s="23" t="s">
        <v>84</v>
      </c>
      <c r="B30" s="94">
        <v>112</v>
      </c>
      <c r="C30" s="94">
        <v>212</v>
      </c>
      <c r="D30" s="134">
        <v>0.0042</v>
      </c>
      <c r="E30" s="125">
        <f t="shared" si="0"/>
        <v>977.76</v>
      </c>
      <c r="F30" s="31">
        <f>E30</f>
        <v>977.76</v>
      </c>
      <c r="G30" s="64"/>
      <c r="H30" s="64"/>
      <c r="I30" s="64"/>
      <c r="J30" s="64"/>
      <c r="K30" s="64"/>
    </row>
    <row r="31" spans="1:11" ht="33.75">
      <c r="A31" s="48" t="s">
        <v>129</v>
      </c>
      <c r="B31" s="94">
        <v>112</v>
      </c>
      <c r="C31" s="94">
        <v>226</v>
      </c>
      <c r="D31" s="134">
        <v>0.0097</v>
      </c>
      <c r="E31" s="125">
        <f t="shared" si="0"/>
        <v>2258.16</v>
      </c>
      <c r="F31" s="31">
        <f aca="true" t="shared" si="1" ref="F31:F38">E31</f>
        <v>2258.16</v>
      </c>
      <c r="G31" s="64"/>
      <c r="H31" s="64"/>
      <c r="I31" s="64"/>
      <c r="J31" s="64"/>
      <c r="K31" s="64"/>
    </row>
    <row r="32" spans="1:11" ht="34.5">
      <c r="A32" s="48" t="s">
        <v>119</v>
      </c>
      <c r="B32" s="94">
        <v>113</v>
      </c>
      <c r="C32" s="94">
        <v>226</v>
      </c>
      <c r="D32" s="135">
        <v>0.0011</v>
      </c>
      <c r="E32" s="125">
        <f t="shared" si="0"/>
        <v>256.08000000000004</v>
      </c>
      <c r="F32" s="31">
        <f t="shared" si="1"/>
        <v>256.08000000000004</v>
      </c>
      <c r="G32" s="64"/>
      <c r="H32" s="64"/>
      <c r="I32" s="64"/>
      <c r="J32" s="64"/>
      <c r="K32" s="64"/>
    </row>
    <row r="33" spans="1:11" ht="12.75">
      <c r="A33" s="93" t="s">
        <v>120</v>
      </c>
      <c r="B33" s="47">
        <v>119</v>
      </c>
      <c r="C33" s="47">
        <v>213</v>
      </c>
      <c r="D33" s="133">
        <f>D29*0.302</f>
        <v>0.1661</v>
      </c>
      <c r="E33" s="124">
        <f t="shared" si="0"/>
        <v>38668.08</v>
      </c>
      <c r="F33" s="42">
        <f t="shared" si="1"/>
        <v>38668.08</v>
      </c>
      <c r="G33" s="64"/>
      <c r="H33" s="64"/>
      <c r="I33" s="64"/>
      <c r="J33" s="64"/>
      <c r="K33" s="64"/>
    </row>
    <row r="34" spans="1:11" ht="12.75">
      <c r="A34" s="86" t="s">
        <v>121</v>
      </c>
      <c r="B34" s="47">
        <v>244</v>
      </c>
      <c r="C34" s="47">
        <v>221</v>
      </c>
      <c r="D34" s="135">
        <v>0.01</v>
      </c>
      <c r="E34" s="125">
        <f t="shared" si="0"/>
        <v>2328</v>
      </c>
      <c r="F34" s="31">
        <f t="shared" si="1"/>
        <v>2328</v>
      </c>
      <c r="G34" s="64"/>
      <c r="H34" s="64"/>
      <c r="I34" s="64"/>
      <c r="J34" s="64"/>
      <c r="K34" s="64"/>
    </row>
    <row r="35" spans="1:11" ht="12.75">
      <c r="A35" s="86" t="s">
        <v>122</v>
      </c>
      <c r="B35" s="47">
        <v>244</v>
      </c>
      <c r="C35" s="47">
        <v>222</v>
      </c>
      <c r="D35" s="135">
        <v>0.01</v>
      </c>
      <c r="E35" s="125">
        <f t="shared" si="0"/>
        <v>2328</v>
      </c>
      <c r="F35" s="31">
        <f t="shared" si="1"/>
        <v>2328</v>
      </c>
      <c r="G35" s="64"/>
      <c r="H35" s="64"/>
      <c r="I35" s="64"/>
      <c r="J35" s="64"/>
      <c r="K35" s="64"/>
    </row>
    <row r="36" spans="1:11" ht="12.75">
      <c r="A36" s="86" t="s">
        <v>123</v>
      </c>
      <c r="B36" s="47">
        <v>244</v>
      </c>
      <c r="C36" s="47">
        <v>223</v>
      </c>
      <c r="D36" s="135">
        <v>0</v>
      </c>
      <c r="E36" s="125">
        <f t="shared" si="0"/>
        <v>0</v>
      </c>
      <c r="F36" s="31">
        <f t="shared" si="1"/>
        <v>0</v>
      </c>
      <c r="G36" s="64"/>
      <c r="H36" s="64"/>
      <c r="I36" s="64"/>
      <c r="J36" s="64"/>
      <c r="K36" s="64"/>
    </row>
    <row r="37" spans="1:12" ht="12.75">
      <c r="A37" s="86" t="s">
        <v>124</v>
      </c>
      <c r="B37" s="47">
        <v>244</v>
      </c>
      <c r="C37" s="47">
        <v>224</v>
      </c>
      <c r="D37" s="135">
        <v>0.002</v>
      </c>
      <c r="E37" s="125">
        <f t="shared" si="0"/>
        <v>465.6</v>
      </c>
      <c r="F37" s="31">
        <f t="shared" si="1"/>
        <v>465.6</v>
      </c>
      <c r="G37" s="64"/>
      <c r="H37" s="64"/>
      <c r="I37" s="64"/>
      <c r="J37" s="64"/>
      <c r="K37" s="64"/>
      <c r="L37" s="51"/>
    </row>
    <row r="38" spans="1:11" ht="12.75">
      <c r="A38" s="93" t="s">
        <v>125</v>
      </c>
      <c r="B38" s="47">
        <v>244</v>
      </c>
      <c r="C38" s="47">
        <v>225</v>
      </c>
      <c r="D38" s="133">
        <v>0.077</v>
      </c>
      <c r="E38" s="124">
        <f t="shared" si="0"/>
        <v>17925.6</v>
      </c>
      <c r="F38" s="42">
        <f t="shared" si="1"/>
        <v>17925.6</v>
      </c>
      <c r="G38" s="64"/>
      <c r="H38" s="64"/>
      <c r="I38" s="64"/>
      <c r="J38" s="64"/>
      <c r="K38" s="64"/>
    </row>
    <row r="39" spans="1:11" ht="12.75">
      <c r="A39" s="86" t="s">
        <v>126</v>
      </c>
      <c r="B39" s="47">
        <v>244</v>
      </c>
      <c r="C39" s="47">
        <v>226</v>
      </c>
      <c r="D39" s="135">
        <v>0.0649</v>
      </c>
      <c r="E39" s="125">
        <f t="shared" si="0"/>
        <v>15108.72</v>
      </c>
      <c r="F39" s="31">
        <f>IF((AND(E50&lt;&gt;0,D50=0)),E39+E50,E39)</f>
        <v>15108.72</v>
      </c>
      <c r="G39" s="64"/>
      <c r="H39" s="64"/>
      <c r="I39" s="64"/>
      <c r="J39" s="64"/>
      <c r="K39" s="64"/>
    </row>
    <row r="40" spans="1:11" ht="12.75">
      <c r="A40" s="86" t="s">
        <v>127</v>
      </c>
      <c r="B40" s="47">
        <v>244</v>
      </c>
      <c r="C40" s="47">
        <v>310</v>
      </c>
      <c r="D40" s="135">
        <v>0.05</v>
      </c>
      <c r="E40" s="125">
        <f t="shared" si="0"/>
        <v>11640</v>
      </c>
      <c r="F40" s="31">
        <f aca="true" t="shared" si="2" ref="F40:F49">E40</f>
        <v>11640</v>
      </c>
      <c r="G40" s="64"/>
      <c r="H40" s="64"/>
      <c r="I40" s="64"/>
      <c r="J40" s="64"/>
      <c r="K40" s="64"/>
    </row>
    <row r="41" spans="1:11" ht="12.75">
      <c r="A41" s="86" t="s">
        <v>142</v>
      </c>
      <c r="B41" s="47">
        <v>244</v>
      </c>
      <c r="C41" s="47" t="s">
        <v>143</v>
      </c>
      <c r="D41" s="135">
        <f>SUM(D42:D49)</f>
        <v>0.055</v>
      </c>
      <c r="E41" s="125">
        <f>SUM(E42:E49)</f>
        <v>12804</v>
      </c>
      <c r="F41" s="31">
        <f>SUM(F42:F49)</f>
        <v>12804</v>
      </c>
      <c r="G41" s="64"/>
      <c r="H41" s="64"/>
      <c r="I41" s="64"/>
      <c r="J41" s="64"/>
      <c r="K41" s="64"/>
    </row>
    <row r="42" spans="1:11" ht="25.5">
      <c r="A42" s="86" t="s">
        <v>144</v>
      </c>
      <c r="B42" s="47">
        <v>244</v>
      </c>
      <c r="C42" s="47">
        <v>341</v>
      </c>
      <c r="D42" s="135">
        <v>0</v>
      </c>
      <c r="E42" s="125">
        <f aca="true" t="shared" si="3" ref="E42:E49">$E$27*D42</f>
        <v>0</v>
      </c>
      <c r="F42" s="31">
        <f>E42</f>
        <v>0</v>
      </c>
      <c r="G42" s="64"/>
      <c r="H42" s="64"/>
      <c r="I42" s="64"/>
      <c r="J42" s="64"/>
      <c r="K42" s="64"/>
    </row>
    <row r="43" spans="1:11" ht="12.75">
      <c r="A43" s="86" t="s">
        <v>145</v>
      </c>
      <c r="B43" s="47">
        <v>244</v>
      </c>
      <c r="C43" s="47">
        <v>342</v>
      </c>
      <c r="D43" s="135">
        <v>0</v>
      </c>
      <c r="E43" s="125">
        <f t="shared" si="3"/>
        <v>0</v>
      </c>
      <c r="F43" s="31">
        <f t="shared" si="2"/>
        <v>0</v>
      </c>
      <c r="G43" s="64"/>
      <c r="H43" s="64"/>
      <c r="I43" s="64"/>
      <c r="J43" s="64"/>
      <c r="K43" s="64"/>
    </row>
    <row r="44" spans="1:11" ht="12.75">
      <c r="A44" s="86" t="s">
        <v>146</v>
      </c>
      <c r="B44" s="47">
        <v>244</v>
      </c>
      <c r="C44" s="47">
        <v>343</v>
      </c>
      <c r="D44" s="135">
        <v>0</v>
      </c>
      <c r="E44" s="125">
        <f t="shared" si="3"/>
        <v>0</v>
      </c>
      <c r="F44" s="31">
        <f t="shared" si="2"/>
        <v>0</v>
      </c>
      <c r="G44" s="64"/>
      <c r="H44" s="64"/>
      <c r="I44" s="64"/>
      <c r="J44" s="64"/>
      <c r="K44" s="64"/>
    </row>
    <row r="45" spans="1:11" ht="12.75">
      <c r="A45" s="86" t="s">
        <v>147</v>
      </c>
      <c r="B45" s="47">
        <v>244</v>
      </c>
      <c r="C45" s="47">
        <v>344</v>
      </c>
      <c r="D45" s="135">
        <v>0</v>
      </c>
      <c r="E45" s="125">
        <f t="shared" si="3"/>
        <v>0</v>
      </c>
      <c r="F45" s="31">
        <f t="shared" si="2"/>
        <v>0</v>
      </c>
      <c r="G45" s="64"/>
      <c r="H45" s="64"/>
      <c r="I45" s="64"/>
      <c r="J45" s="64"/>
      <c r="K45" s="64"/>
    </row>
    <row r="46" spans="1:11" ht="12.75">
      <c r="A46" s="86" t="s">
        <v>148</v>
      </c>
      <c r="B46" s="47">
        <v>244</v>
      </c>
      <c r="C46" s="47">
        <v>345</v>
      </c>
      <c r="D46" s="135">
        <v>0.055</v>
      </c>
      <c r="E46" s="125">
        <f t="shared" si="3"/>
        <v>12804</v>
      </c>
      <c r="F46" s="31">
        <f t="shared" si="2"/>
        <v>12804</v>
      </c>
      <c r="G46" s="64"/>
      <c r="H46" s="64"/>
      <c r="I46" s="64"/>
      <c r="J46" s="64"/>
      <c r="K46" s="64"/>
    </row>
    <row r="47" spans="1:11" ht="12.75">
      <c r="A47" s="86" t="s">
        <v>149</v>
      </c>
      <c r="B47" s="47">
        <v>244</v>
      </c>
      <c r="C47" s="47">
        <v>346</v>
      </c>
      <c r="D47" s="135">
        <v>0</v>
      </c>
      <c r="E47" s="125">
        <f t="shared" si="3"/>
        <v>0</v>
      </c>
      <c r="F47" s="31">
        <f t="shared" si="2"/>
        <v>0</v>
      </c>
      <c r="G47" s="64"/>
      <c r="H47" s="64"/>
      <c r="I47" s="64"/>
      <c r="J47" s="64"/>
      <c r="K47" s="64"/>
    </row>
    <row r="48" spans="1:11" ht="25.5">
      <c r="A48" s="86" t="s">
        <v>150</v>
      </c>
      <c r="B48" s="47">
        <v>244</v>
      </c>
      <c r="C48" s="47">
        <v>347</v>
      </c>
      <c r="D48" s="135">
        <v>0</v>
      </c>
      <c r="E48" s="125">
        <f t="shared" si="3"/>
        <v>0</v>
      </c>
      <c r="F48" s="31">
        <f t="shared" si="2"/>
        <v>0</v>
      </c>
      <c r="G48" s="64"/>
      <c r="H48" s="64"/>
      <c r="I48" s="64"/>
      <c r="J48" s="64"/>
      <c r="K48" s="64"/>
    </row>
    <row r="49" spans="1:11" ht="25.5">
      <c r="A49" s="86" t="s">
        <v>151</v>
      </c>
      <c r="B49" s="47">
        <v>244</v>
      </c>
      <c r="C49" s="47">
        <v>349</v>
      </c>
      <c r="D49" s="135">
        <v>0</v>
      </c>
      <c r="E49" s="125">
        <f t="shared" si="3"/>
        <v>0</v>
      </c>
      <c r="F49" s="31">
        <f t="shared" si="2"/>
        <v>0</v>
      </c>
      <c r="G49" s="64"/>
      <c r="H49" s="64"/>
      <c r="I49" s="64"/>
      <c r="J49" s="64"/>
      <c r="K49" s="64"/>
    </row>
    <row r="50" spans="1:7" ht="12.75">
      <c r="A50" s="127" t="s">
        <v>233</v>
      </c>
      <c r="B50" s="128"/>
      <c r="C50" s="128"/>
      <c r="D50" s="129">
        <f>D28-1</f>
        <v>0</v>
      </c>
      <c r="E50" s="130">
        <f>E27-E28</f>
        <v>0</v>
      </c>
      <c r="F50" s="131">
        <f>F27-F28</f>
        <v>0</v>
      </c>
      <c r="G50" s="29" t="s">
        <v>234</v>
      </c>
    </row>
    <row r="51" spans="1:11" ht="15.75">
      <c r="A51" s="78" t="s">
        <v>19</v>
      </c>
      <c r="B51" s="79"/>
      <c r="C51" s="79"/>
      <c r="D51" s="80"/>
      <c r="E51" s="227"/>
      <c r="F51" s="81"/>
      <c r="G51" s="64"/>
      <c r="H51" s="64"/>
      <c r="I51" s="64"/>
      <c r="J51" s="64"/>
      <c r="K51" s="64"/>
    </row>
    <row r="52" spans="1:7" ht="30.75" customHeight="1">
      <c r="A52" s="160" t="s">
        <v>141</v>
      </c>
      <c r="B52" s="160"/>
      <c r="C52" s="160"/>
      <c r="D52" s="160"/>
      <c r="E52" s="160"/>
      <c r="F52" s="160"/>
      <c r="G52" s="115"/>
    </row>
    <row r="53" spans="1:7" ht="15">
      <c r="A53" s="112"/>
      <c r="B53" s="112"/>
      <c r="C53" s="112"/>
      <c r="D53" s="112"/>
      <c r="E53" s="240"/>
      <c r="F53" s="112"/>
      <c r="G53" s="112"/>
    </row>
    <row r="54" spans="1:6" ht="15.75">
      <c r="A54" s="52" t="s">
        <v>87</v>
      </c>
      <c r="F54" s="83"/>
    </row>
    <row r="55" ht="12.75">
      <c r="A55" s="52" t="s">
        <v>39</v>
      </c>
    </row>
    <row r="56" ht="12.75">
      <c r="A56" s="52" t="s">
        <v>45</v>
      </c>
    </row>
  </sheetData>
  <sheetProtection/>
  <mergeCells count="11">
    <mergeCell ref="E14:E15"/>
    <mergeCell ref="A52:F52"/>
    <mergeCell ref="A14:A15"/>
    <mergeCell ref="B14:B15"/>
    <mergeCell ref="D14:D15"/>
    <mergeCell ref="F14:F15"/>
    <mergeCell ref="A8:F8"/>
    <mergeCell ref="A10:F10"/>
    <mergeCell ref="A11:F11"/>
    <mergeCell ref="A9:F9"/>
    <mergeCell ref="C14:C15"/>
  </mergeCells>
  <conditionalFormatting sqref="D50:E50">
    <cfRule type="cellIs" priority="19" dxfId="143" operator="equal" stopIfTrue="1">
      <formula>0</formula>
    </cfRule>
    <cfRule type="cellIs" priority="20" dxfId="144" operator="greaterThan" stopIfTrue="1">
      <formula>0</formula>
    </cfRule>
  </conditionalFormatting>
  <conditionalFormatting sqref="D50">
    <cfRule type="cellIs" priority="5" dxfId="143" operator="equal" stopIfTrue="1">
      <formula>0</formula>
    </cfRule>
    <cfRule type="cellIs" priority="6" dxfId="144" operator="lessThan" stopIfTrue="1">
      <formula>0</formula>
    </cfRule>
    <cfRule type="cellIs" priority="7" dxfId="144" operator="greaterThan" stopIfTrue="1">
      <formula>0</formula>
    </cfRule>
    <cfRule type="cellIs" priority="8" dxfId="8" operator="notEqual" stopIfTrue="1">
      <formula>0</formula>
    </cfRule>
    <cfRule type="cellIs" priority="9" dxfId="8" operator="notEqual" stopIfTrue="1">
      <formula>0</formula>
    </cfRule>
    <cfRule type="cellIs" priority="10" dxfId="143" operator="equal" stopIfTrue="1">
      <formula>0</formula>
    </cfRule>
    <cfRule type="cellIs" priority="12" dxfId="144" operator="greaterThan" stopIfTrue="1">
      <formula>0.0001</formula>
    </cfRule>
    <cfRule type="cellIs" priority="13" dxfId="144" operator="greaterThan" stopIfTrue="1">
      <formula>0</formula>
    </cfRule>
    <cfRule type="cellIs" priority="18" dxfId="144" operator="lessThan" stopIfTrue="1">
      <formula>0</formula>
    </cfRule>
  </conditionalFormatting>
  <conditionalFormatting sqref="E50">
    <cfRule type="cellIs" priority="11" dxfId="144" operator="lessThan" stopIfTrue="1">
      <formula>-65.96</formula>
    </cfRule>
    <cfRule type="cellIs" priority="17" dxfId="144" operator="lessThan" stopIfTrue="1">
      <formula>0</formula>
    </cfRule>
  </conditionalFormatting>
  <conditionalFormatting sqref="F50">
    <cfRule type="cellIs" priority="3" dxfId="143" operator="equal" stopIfTrue="1">
      <formula>0</formula>
    </cfRule>
    <cfRule type="cellIs" priority="4" dxfId="144" operator="greaterThan" stopIfTrue="1">
      <formula>0</formula>
    </cfRule>
  </conditionalFormatting>
  <conditionalFormatting sqref="F50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PageLayoutView="0" workbookViewId="0" topLeftCell="A13">
      <selection activeCell="E13" sqref="E1:E16384"/>
    </sheetView>
  </sheetViews>
  <sheetFormatPr defaultColWidth="8.875" defaultRowHeight="12.75"/>
  <cols>
    <col min="1" max="1" width="77.75390625" style="49" customWidth="1"/>
    <col min="2" max="2" width="8.875" style="49" customWidth="1"/>
    <col min="3" max="3" width="7.375" style="49" customWidth="1"/>
    <col min="4" max="4" width="15.75390625" style="49" bestFit="1" customWidth="1"/>
    <col min="5" max="5" width="12.25390625" style="237" hidden="1" customWidth="1"/>
    <col min="6" max="6" width="11.875" style="49" customWidth="1"/>
    <col min="7" max="7" width="8.875" style="49" customWidth="1"/>
    <col min="8" max="8" width="12.625" style="49" bestFit="1" customWidth="1"/>
    <col min="9" max="9" width="8.875" style="49" customWidth="1"/>
    <col min="10" max="10" width="10.75390625" style="84" bestFit="1" customWidth="1"/>
    <col min="11" max="16384" width="8.875" style="49" customWidth="1"/>
  </cols>
  <sheetData>
    <row r="1" spans="2:6" ht="15.75">
      <c r="B1" s="50" t="s">
        <v>0</v>
      </c>
      <c r="C1" s="50"/>
      <c r="F1" s="51"/>
    </row>
    <row r="2" spans="2:6" ht="15.75">
      <c r="B2" s="52" t="s">
        <v>50</v>
      </c>
      <c r="C2" s="50"/>
      <c r="F2" s="51"/>
    </row>
    <row r="3" spans="2:6" ht="15.75">
      <c r="B3" s="53" t="s">
        <v>52</v>
      </c>
      <c r="C3" s="50"/>
      <c r="F3" s="51"/>
    </row>
    <row r="4" spans="2:6" ht="15.75">
      <c r="B4" s="50" t="s">
        <v>36</v>
      </c>
      <c r="C4" s="50"/>
      <c r="F4" s="51"/>
    </row>
    <row r="5" spans="2:6" ht="15.75">
      <c r="B5" s="54" t="s">
        <v>51</v>
      </c>
      <c r="C5" s="50"/>
      <c r="F5" s="51"/>
    </row>
    <row r="6" spans="2:6" ht="15.75">
      <c r="B6" s="50" t="s">
        <v>82</v>
      </c>
      <c r="C6" s="50"/>
      <c r="F6" s="51"/>
    </row>
    <row r="7" spans="1:6" ht="18.75">
      <c r="A7" s="55" t="s">
        <v>1</v>
      </c>
      <c r="F7" s="51"/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32</v>
      </c>
      <c r="B9" s="162"/>
      <c r="C9" s="162"/>
      <c r="D9" s="162"/>
      <c r="E9" s="162"/>
      <c r="F9" s="162"/>
    </row>
    <row r="10" spans="1:6" ht="15.75">
      <c r="A10" s="163" t="s">
        <v>212</v>
      </c>
      <c r="B10" s="163"/>
      <c r="C10" s="163"/>
      <c r="D10" s="163"/>
      <c r="E10" s="163"/>
      <c r="F10" s="163"/>
    </row>
    <row r="11" spans="1:6" ht="14.25">
      <c r="A11" s="164" t="s">
        <v>46</v>
      </c>
      <c r="B11" s="164"/>
      <c r="C11" s="164"/>
      <c r="D11" s="164"/>
      <c r="E11" s="164"/>
      <c r="F11" s="164"/>
    </row>
    <row r="12" spans="1:6" ht="15.75">
      <c r="A12" s="56"/>
      <c r="F12" s="51"/>
    </row>
    <row r="13" spans="1:6" ht="12.75">
      <c r="A13" s="57" t="s">
        <v>111</v>
      </c>
      <c r="F13" s="51"/>
    </row>
    <row r="14" spans="1:6" ht="12.75">
      <c r="A14" s="165" t="s">
        <v>3</v>
      </c>
      <c r="B14" s="167" t="s">
        <v>22</v>
      </c>
      <c r="C14" s="167" t="s">
        <v>21</v>
      </c>
      <c r="D14" s="185" t="s">
        <v>4</v>
      </c>
      <c r="E14" s="238"/>
      <c r="F14" s="191" t="s">
        <v>5</v>
      </c>
    </row>
    <row r="15" spans="1:6" ht="12.75">
      <c r="A15" s="165"/>
      <c r="B15" s="168"/>
      <c r="C15" s="168"/>
      <c r="D15" s="185"/>
      <c r="E15" s="238"/>
      <c r="F15" s="191"/>
    </row>
    <row r="16" spans="1:12" s="61" customFormat="1" ht="11.25">
      <c r="A16" s="59">
        <v>1</v>
      </c>
      <c r="B16" s="59">
        <v>2</v>
      </c>
      <c r="C16" s="59">
        <v>3</v>
      </c>
      <c r="D16" s="186">
        <v>4</v>
      </c>
      <c r="E16" s="239"/>
      <c r="F16" s="192">
        <v>5</v>
      </c>
      <c r="G16" s="85"/>
      <c r="H16" s="85"/>
      <c r="I16" s="85"/>
      <c r="J16" s="85"/>
      <c r="K16" s="85"/>
      <c r="L16" s="85"/>
    </row>
    <row r="17" spans="1:12" ht="15.75" customHeight="1">
      <c r="A17" s="86" t="s">
        <v>7</v>
      </c>
      <c r="B17" s="46"/>
      <c r="C17" s="46"/>
      <c r="D17" s="201">
        <v>100</v>
      </c>
      <c r="E17" s="121">
        <f>F17</f>
        <v>0</v>
      </c>
      <c r="F17" s="208">
        <v>0</v>
      </c>
      <c r="G17" s="64"/>
      <c r="H17" s="64"/>
      <c r="I17" s="64"/>
      <c r="J17" s="64"/>
      <c r="K17" s="64"/>
      <c r="L17" s="64"/>
    </row>
    <row r="18" spans="1:12" ht="12.75">
      <c r="A18" s="46" t="s">
        <v>89</v>
      </c>
      <c r="B18" s="46"/>
      <c r="C18" s="46"/>
      <c r="D18" s="202">
        <v>42</v>
      </c>
      <c r="E18" s="122">
        <f>F18</f>
        <v>0</v>
      </c>
      <c r="F18" s="208">
        <f>ROUND($F$17*D18/100,2)</f>
        <v>0</v>
      </c>
      <c r="G18" s="64"/>
      <c r="H18" s="64"/>
      <c r="I18" s="64"/>
      <c r="J18" s="64"/>
      <c r="K18" s="64"/>
      <c r="L18" s="64"/>
    </row>
    <row r="19" spans="1:12" ht="12.75">
      <c r="A19" s="86" t="s">
        <v>132</v>
      </c>
      <c r="B19" s="46"/>
      <c r="C19" s="46"/>
      <c r="D19" s="201">
        <v>10</v>
      </c>
      <c r="E19" s="122">
        <f>F19</f>
        <v>0</v>
      </c>
      <c r="F19" s="208">
        <f>F17*D19/100</f>
        <v>0</v>
      </c>
      <c r="G19" s="64"/>
      <c r="H19" s="64"/>
      <c r="I19" s="64"/>
      <c r="J19" s="64"/>
      <c r="K19" s="64"/>
      <c r="L19" s="64"/>
    </row>
    <row r="20" spans="1:12" ht="12.75">
      <c r="A20" s="86" t="s">
        <v>33</v>
      </c>
      <c r="B20" s="46"/>
      <c r="C20" s="46"/>
      <c r="D20" s="201">
        <f>D17-D18-D19</f>
        <v>48</v>
      </c>
      <c r="E20" s="122">
        <f>F20</f>
        <v>0</v>
      </c>
      <c r="F20" s="208">
        <f>F17-F18-F19</f>
        <v>0</v>
      </c>
      <c r="G20" s="64"/>
      <c r="H20" s="64"/>
      <c r="I20" s="64"/>
      <c r="J20" s="64"/>
      <c r="K20" s="64"/>
      <c r="L20" s="64"/>
    </row>
    <row r="21" spans="1:12" ht="12.75">
      <c r="A21" s="87" t="s">
        <v>34</v>
      </c>
      <c r="B21" s="88"/>
      <c r="C21" s="88"/>
      <c r="D21" s="228"/>
      <c r="E21" s="122">
        <f>F21</f>
        <v>0</v>
      </c>
      <c r="F21" s="234"/>
      <c r="G21" s="64"/>
      <c r="H21" s="64"/>
      <c r="I21" s="64"/>
      <c r="J21" s="64"/>
      <c r="K21" s="64"/>
      <c r="L21" s="64"/>
    </row>
    <row r="22" spans="1:12" ht="12.75">
      <c r="A22" s="89" t="s">
        <v>69</v>
      </c>
      <c r="B22" s="90"/>
      <c r="C22" s="90"/>
      <c r="D22" s="229"/>
      <c r="E22" s="122"/>
      <c r="F22" s="235"/>
      <c r="G22" s="64"/>
      <c r="H22" s="64"/>
      <c r="I22" s="64"/>
      <c r="J22" s="64"/>
      <c r="K22" s="64"/>
      <c r="L22" s="64"/>
    </row>
    <row r="23" spans="1:12" ht="12.75">
      <c r="A23" s="91" t="s">
        <v>14</v>
      </c>
      <c r="B23" s="88"/>
      <c r="C23" s="88"/>
      <c r="D23" s="228"/>
      <c r="E23" s="122"/>
      <c r="F23" s="234">
        <v>60000</v>
      </c>
      <c r="G23" s="64"/>
      <c r="H23" s="64"/>
      <c r="I23" s="64"/>
      <c r="J23" s="64"/>
      <c r="K23" s="64"/>
      <c r="L23" s="64"/>
    </row>
    <row r="24" spans="1:12" ht="12.75">
      <c r="A24" s="89" t="s">
        <v>133</v>
      </c>
      <c r="B24" s="90"/>
      <c r="C24" s="90"/>
      <c r="D24" s="229"/>
      <c r="E24" s="122">
        <f>F24</f>
        <v>0</v>
      </c>
      <c r="F24" s="235"/>
      <c r="G24" s="64"/>
      <c r="H24" s="64"/>
      <c r="I24" s="64"/>
      <c r="J24" s="64"/>
      <c r="K24" s="64"/>
      <c r="L24" s="64"/>
    </row>
    <row r="25" spans="1:12" ht="12.75">
      <c r="A25" s="87" t="s">
        <v>35</v>
      </c>
      <c r="B25" s="88"/>
      <c r="C25" s="88"/>
      <c r="D25" s="228">
        <v>3</v>
      </c>
      <c r="E25" s="122"/>
      <c r="F25" s="234">
        <f>ROUND(F23*D25/100,2)</f>
        <v>1800</v>
      </c>
      <c r="G25" s="64"/>
      <c r="H25" s="64"/>
      <c r="I25" s="64"/>
      <c r="J25" s="64"/>
      <c r="K25" s="64"/>
      <c r="L25" s="64"/>
    </row>
    <row r="26" spans="1:12" ht="12.75">
      <c r="A26" s="89" t="s">
        <v>15</v>
      </c>
      <c r="B26" s="90"/>
      <c r="C26" s="90"/>
      <c r="D26" s="230"/>
      <c r="E26" s="122">
        <f>F26</f>
        <v>0</v>
      </c>
      <c r="F26" s="235"/>
      <c r="G26" s="64"/>
      <c r="H26" s="64"/>
      <c r="I26" s="64"/>
      <c r="J26" s="64"/>
      <c r="K26" s="64"/>
      <c r="L26" s="64"/>
    </row>
    <row r="27" spans="1:12" ht="24.75" customHeight="1">
      <c r="A27" s="86" t="s">
        <v>17</v>
      </c>
      <c r="B27" s="47"/>
      <c r="C27" s="47"/>
      <c r="D27" s="231" t="s">
        <v>24</v>
      </c>
      <c r="E27" s="122">
        <f>F27</f>
        <v>58200</v>
      </c>
      <c r="F27" s="208">
        <f>F23-F25</f>
        <v>58200</v>
      </c>
      <c r="G27" s="64"/>
      <c r="H27" s="64"/>
      <c r="I27" s="64"/>
      <c r="J27" s="64"/>
      <c r="K27" s="64"/>
      <c r="L27" s="64"/>
    </row>
    <row r="28" spans="1:12" ht="14.25" customHeight="1">
      <c r="A28" s="93" t="s">
        <v>26</v>
      </c>
      <c r="B28" s="77"/>
      <c r="C28" s="77"/>
      <c r="D28" s="204">
        <f>SUM(D29:D41)</f>
        <v>1</v>
      </c>
      <c r="E28" s="123">
        <f>SUM(E29:E41)</f>
        <v>58200.00000000001</v>
      </c>
      <c r="F28" s="209">
        <f>SUM(F29:F41)</f>
        <v>58200.00000000001</v>
      </c>
      <c r="G28" s="64"/>
      <c r="H28" s="64"/>
      <c r="I28" s="64"/>
      <c r="J28" s="64"/>
      <c r="K28" s="64"/>
      <c r="L28" s="64"/>
    </row>
    <row r="29" spans="1:12" ht="12.75">
      <c r="A29" s="93" t="s">
        <v>16</v>
      </c>
      <c r="B29" s="47">
        <v>111</v>
      </c>
      <c r="C29" s="47">
        <v>211</v>
      </c>
      <c r="D29" s="232">
        <v>0.55</v>
      </c>
      <c r="E29" s="124">
        <f aca="true" t="shared" si="0" ref="E29:E40">$E$27*D29</f>
        <v>32010.000000000004</v>
      </c>
      <c r="F29" s="236">
        <f>E29</f>
        <v>32010.000000000004</v>
      </c>
      <c r="G29" s="64"/>
      <c r="H29" s="64"/>
      <c r="I29" s="64"/>
      <c r="J29" s="64"/>
      <c r="K29" s="64"/>
      <c r="L29" s="64"/>
    </row>
    <row r="30" spans="1:12" ht="12.75">
      <c r="A30" s="23" t="s">
        <v>84</v>
      </c>
      <c r="B30" s="47">
        <v>112</v>
      </c>
      <c r="C30" s="47">
        <v>212</v>
      </c>
      <c r="D30" s="190">
        <v>0.0042</v>
      </c>
      <c r="E30" s="125">
        <f t="shared" si="0"/>
        <v>244.44</v>
      </c>
      <c r="F30" s="216">
        <f aca="true" t="shared" si="1" ref="F30:F49">E30</f>
        <v>244.44</v>
      </c>
      <c r="G30" s="64"/>
      <c r="H30" s="64"/>
      <c r="I30" s="64"/>
      <c r="J30" s="64"/>
      <c r="K30" s="64"/>
      <c r="L30" s="64"/>
    </row>
    <row r="31" spans="1:12" ht="22.5">
      <c r="A31" s="48" t="s">
        <v>134</v>
      </c>
      <c r="B31" s="47">
        <v>112</v>
      </c>
      <c r="C31" s="47">
        <v>226</v>
      </c>
      <c r="D31" s="190">
        <v>0.0097</v>
      </c>
      <c r="E31" s="125">
        <f t="shared" si="0"/>
        <v>564.54</v>
      </c>
      <c r="F31" s="216">
        <f t="shared" si="1"/>
        <v>564.54</v>
      </c>
      <c r="G31" s="64"/>
      <c r="H31" s="64"/>
      <c r="I31" s="64"/>
      <c r="J31" s="64"/>
      <c r="K31" s="64"/>
      <c r="L31" s="64"/>
    </row>
    <row r="32" spans="1:12" ht="23.25">
      <c r="A32" s="48" t="s">
        <v>119</v>
      </c>
      <c r="B32" s="47">
        <v>113</v>
      </c>
      <c r="C32" s="47">
        <v>226</v>
      </c>
      <c r="D32" s="233">
        <v>0.0011</v>
      </c>
      <c r="E32" s="125">
        <f t="shared" si="0"/>
        <v>64.02000000000001</v>
      </c>
      <c r="F32" s="216">
        <f t="shared" si="1"/>
        <v>64.02000000000001</v>
      </c>
      <c r="G32" s="64"/>
      <c r="H32" s="64"/>
      <c r="I32" s="64"/>
      <c r="J32" s="64"/>
      <c r="K32" s="64"/>
      <c r="L32" s="64"/>
    </row>
    <row r="33" spans="1:12" ht="12.75">
      <c r="A33" s="93" t="s">
        <v>120</v>
      </c>
      <c r="B33" s="47">
        <v>119</v>
      </c>
      <c r="C33" s="47">
        <v>213</v>
      </c>
      <c r="D33" s="232">
        <f>D29*0.302</f>
        <v>0.1661</v>
      </c>
      <c r="E33" s="124">
        <f t="shared" si="0"/>
        <v>9667.02</v>
      </c>
      <c r="F33" s="236">
        <f t="shared" si="1"/>
        <v>9667.02</v>
      </c>
      <c r="G33" s="64"/>
      <c r="H33" s="64"/>
      <c r="I33" s="64"/>
      <c r="J33" s="64"/>
      <c r="K33" s="64"/>
      <c r="L33" s="64"/>
    </row>
    <row r="34" spans="1:12" ht="12.75">
      <c r="A34" s="86" t="s">
        <v>121</v>
      </c>
      <c r="B34" s="47">
        <v>244</v>
      </c>
      <c r="C34" s="47">
        <v>221</v>
      </c>
      <c r="D34" s="233">
        <v>0.01</v>
      </c>
      <c r="E34" s="125">
        <f t="shared" si="0"/>
        <v>582</v>
      </c>
      <c r="F34" s="216">
        <f t="shared" si="1"/>
        <v>582</v>
      </c>
      <c r="G34" s="64"/>
      <c r="H34" s="64"/>
      <c r="I34" s="64"/>
      <c r="J34" s="64"/>
      <c r="K34" s="64"/>
      <c r="L34" s="64"/>
    </row>
    <row r="35" spans="1:12" ht="12.75">
      <c r="A35" s="86" t="s">
        <v>122</v>
      </c>
      <c r="B35" s="47">
        <v>244</v>
      </c>
      <c r="C35" s="47">
        <v>222</v>
      </c>
      <c r="D35" s="233">
        <v>0.01</v>
      </c>
      <c r="E35" s="125">
        <f t="shared" si="0"/>
        <v>582</v>
      </c>
      <c r="F35" s="216">
        <f t="shared" si="1"/>
        <v>582</v>
      </c>
      <c r="G35" s="64"/>
      <c r="H35" s="64"/>
      <c r="I35" s="64"/>
      <c r="J35" s="64"/>
      <c r="K35" s="64"/>
      <c r="L35" s="64"/>
    </row>
    <row r="36" spans="1:12" ht="12.75">
      <c r="A36" s="86" t="s">
        <v>123</v>
      </c>
      <c r="B36" s="47">
        <v>244</v>
      </c>
      <c r="C36" s="47">
        <v>223</v>
      </c>
      <c r="D36" s="233">
        <v>0</v>
      </c>
      <c r="E36" s="125">
        <f t="shared" si="0"/>
        <v>0</v>
      </c>
      <c r="F36" s="216">
        <f t="shared" si="1"/>
        <v>0</v>
      </c>
      <c r="G36" s="64"/>
      <c r="H36" s="64"/>
      <c r="I36" s="64"/>
      <c r="J36" s="64"/>
      <c r="K36" s="64"/>
      <c r="L36" s="64"/>
    </row>
    <row r="37" spans="1:12" ht="12.75">
      <c r="A37" s="86" t="s">
        <v>124</v>
      </c>
      <c r="B37" s="47">
        <v>244</v>
      </c>
      <c r="C37" s="47">
        <v>224</v>
      </c>
      <c r="D37" s="233">
        <v>0.002</v>
      </c>
      <c r="E37" s="125">
        <f t="shared" si="0"/>
        <v>116.4</v>
      </c>
      <c r="F37" s="216">
        <f t="shared" si="1"/>
        <v>116.4</v>
      </c>
      <c r="G37" s="64"/>
      <c r="H37" s="64"/>
      <c r="I37" s="64"/>
      <c r="J37" s="64"/>
      <c r="K37" s="64"/>
      <c r="L37" s="64"/>
    </row>
    <row r="38" spans="1:12" ht="12.75">
      <c r="A38" s="93" t="s">
        <v>125</v>
      </c>
      <c r="B38" s="47">
        <v>244</v>
      </c>
      <c r="C38" s="47">
        <v>225</v>
      </c>
      <c r="D38" s="232">
        <v>0.077</v>
      </c>
      <c r="E38" s="124">
        <f t="shared" si="0"/>
        <v>4481.4</v>
      </c>
      <c r="F38" s="236">
        <f t="shared" si="1"/>
        <v>4481.4</v>
      </c>
      <c r="G38" s="64"/>
      <c r="H38" s="64"/>
      <c r="I38" s="64"/>
      <c r="J38" s="64"/>
      <c r="K38" s="64"/>
      <c r="L38" s="64"/>
    </row>
    <row r="39" spans="1:12" ht="12.75">
      <c r="A39" s="86" t="s">
        <v>126</v>
      </c>
      <c r="B39" s="47">
        <v>244</v>
      </c>
      <c r="C39" s="47">
        <v>226</v>
      </c>
      <c r="D39" s="233">
        <v>0.0649</v>
      </c>
      <c r="E39" s="125">
        <f t="shared" si="0"/>
        <v>3777.18</v>
      </c>
      <c r="F39" s="216">
        <f>IF((AND(E50&lt;&gt;0,D50=0)),E39+E50,E39)</f>
        <v>3777.18</v>
      </c>
      <c r="G39" s="64"/>
      <c r="H39" s="64"/>
      <c r="I39" s="64"/>
      <c r="J39" s="64"/>
      <c r="K39" s="64"/>
      <c r="L39" s="64"/>
    </row>
    <row r="40" spans="1:12" ht="12.75">
      <c r="A40" s="86" t="s">
        <v>127</v>
      </c>
      <c r="B40" s="47">
        <v>244</v>
      </c>
      <c r="C40" s="47">
        <v>310</v>
      </c>
      <c r="D40" s="233">
        <v>0.05</v>
      </c>
      <c r="E40" s="125">
        <f t="shared" si="0"/>
        <v>2910</v>
      </c>
      <c r="F40" s="216">
        <f t="shared" si="1"/>
        <v>2910</v>
      </c>
      <c r="G40" s="64"/>
      <c r="H40" s="64"/>
      <c r="I40" s="64"/>
      <c r="J40" s="64"/>
      <c r="K40" s="64"/>
      <c r="L40" s="64"/>
    </row>
    <row r="41" spans="1:12" ht="12.75">
      <c r="A41" s="86" t="s">
        <v>142</v>
      </c>
      <c r="B41" s="47">
        <v>244</v>
      </c>
      <c r="C41" s="47" t="s">
        <v>143</v>
      </c>
      <c r="D41" s="233">
        <f>SUM(D42:D49)</f>
        <v>0.055</v>
      </c>
      <c r="E41" s="125">
        <f>SUM(E42:E49)</f>
        <v>3201</v>
      </c>
      <c r="F41" s="216">
        <f>SUM(F42:F49)</f>
        <v>3201</v>
      </c>
      <c r="G41" s="64"/>
      <c r="H41" s="64"/>
      <c r="I41" s="64"/>
      <c r="J41" s="64"/>
      <c r="K41" s="64"/>
      <c r="L41" s="64"/>
    </row>
    <row r="42" spans="1:12" ht="25.5">
      <c r="A42" s="86" t="s">
        <v>144</v>
      </c>
      <c r="B42" s="47">
        <v>244</v>
      </c>
      <c r="C42" s="47">
        <v>341</v>
      </c>
      <c r="D42" s="233">
        <v>0</v>
      </c>
      <c r="E42" s="125">
        <f aca="true" t="shared" si="2" ref="E42:E49">$E$27*D42</f>
        <v>0</v>
      </c>
      <c r="F42" s="216">
        <f>E42</f>
        <v>0</v>
      </c>
      <c r="G42" s="64"/>
      <c r="H42" s="64"/>
      <c r="I42" s="64"/>
      <c r="J42" s="64"/>
      <c r="K42" s="64"/>
      <c r="L42" s="64"/>
    </row>
    <row r="43" spans="1:12" ht="12.75">
      <c r="A43" s="86" t="s">
        <v>145</v>
      </c>
      <c r="B43" s="47">
        <v>244</v>
      </c>
      <c r="C43" s="47">
        <v>342</v>
      </c>
      <c r="D43" s="233">
        <v>0</v>
      </c>
      <c r="E43" s="125">
        <f t="shared" si="2"/>
        <v>0</v>
      </c>
      <c r="F43" s="216">
        <f t="shared" si="1"/>
        <v>0</v>
      </c>
      <c r="G43" s="64"/>
      <c r="H43" s="64"/>
      <c r="I43" s="64"/>
      <c r="J43" s="64"/>
      <c r="K43" s="64"/>
      <c r="L43" s="64"/>
    </row>
    <row r="44" spans="1:12" ht="12.75">
      <c r="A44" s="86" t="s">
        <v>146</v>
      </c>
      <c r="B44" s="47">
        <v>244</v>
      </c>
      <c r="C44" s="47">
        <v>343</v>
      </c>
      <c r="D44" s="233">
        <v>0</v>
      </c>
      <c r="E44" s="125">
        <f t="shared" si="2"/>
        <v>0</v>
      </c>
      <c r="F44" s="216">
        <f t="shared" si="1"/>
        <v>0</v>
      </c>
      <c r="G44" s="64"/>
      <c r="H44" s="64"/>
      <c r="I44" s="64"/>
      <c r="J44" s="64"/>
      <c r="K44" s="64"/>
      <c r="L44" s="64"/>
    </row>
    <row r="45" spans="1:12" ht="12.75">
      <c r="A45" s="86" t="s">
        <v>147</v>
      </c>
      <c r="B45" s="47">
        <v>244</v>
      </c>
      <c r="C45" s="47">
        <v>344</v>
      </c>
      <c r="D45" s="233">
        <v>0</v>
      </c>
      <c r="E45" s="125">
        <f t="shared" si="2"/>
        <v>0</v>
      </c>
      <c r="F45" s="216">
        <f t="shared" si="1"/>
        <v>0</v>
      </c>
      <c r="G45" s="64"/>
      <c r="H45" s="64"/>
      <c r="I45" s="64"/>
      <c r="J45" s="64"/>
      <c r="K45" s="64"/>
      <c r="L45" s="64"/>
    </row>
    <row r="46" spans="1:12" ht="12.75">
      <c r="A46" s="86" t="s">
        <v>148</v>
      </c>
      <c r="B46" s="47">
        <v>244</v>
      </c>
      <c r="C46" s="47">
        <v>345</v>
      </c>
      <c r="D46" s="233">
        <v>0.055</v>
      </c>
      <c r="E46" s="125">
        <f t="shared" si="2"/>
        <v>3201</v>
      </c>
      <c r="F46" s="216">
        <f t="shared" si="1"/>
        <v>3201</v>
      </c>
      <c r="G46" s="64"/>
      <c r="H46" s="64"/>
      <c r="I46" s="64"/>
      <c r="J46" s="64"/>
      <c r="K46" s="64"/>
      <c r="L46" s="64"/>
    </row>
    <row r="47" spans="1:12" ht="12.75">
      <c r="A47" s="86" t="s">
        <v>149</v>
      </c>
      <c r="B47" s="47">
        <v>244</v>
      </c>
      <c r="C47" s="47">
        <v>346</v>
      </c>
      <c r="D47" s="233">
        <v>0</v>
      </c>
      <c r="E47" s="125">
        <f t="shared" si="2"/>
        <v>0</v>
      </c>
      <c r="F47" s="216">
        <f t="shared" si="1"/>
        <v>0</v>
      </c>
      <c r="G47" s="64"/>
      <c r="H47" s="64"/>
      <c r="I47" s="64"/>
      <c r="J47" s="64"/>
      <c r="K47" s="64"/>
      <c r="L47" s="64"/>
    </row>
    <row r="48" spans="1:12" ht="12.75">
      <c r="A48" s="86" t="s">
        <v>150</v>
      </c>
      <c r="B48" s="47">
        <v>244</v>
      </c>
      <c r="C48" s="47">
        <v>347</v>
      </c>
      <c r="D48" s="233">
        <v>0</v>
      </c>
      <c r="E48" s="125">
        <f t="shared" si="2"/>
        <v>0</v>
      </c>
      <c r="F48" s="216">
        <f t="shared" si="1"/>
        <v>0</v>
      </c>
      <c r="G48" s="64"/>
      <c r="H48" s="64"/>
      <c r="I48" s="64"/>
      <c r="J48" s="64"/>
      <c r="K48" s="64"/>
      <c r="L48" s="64"/>
    </row>
    <row r="49" spans="1:12" ht="12.75">
      <c r="A49" s="86" t="s">
        <v>151</v>
      </c>
      <c r="B49" s="47">
        <v>244</v>
      </c>
      <c r="C49" s="47">
        <v>349</v>
      </c>
      <c r="D49" s="233">
        <v>0</v>
      </c>
      <c r="E49" s="125">
        <f t="shared" si="2"/>
        <v>0</v>
      </c>
      <c r="F49" s="216">
        <f t="shared" si="1"/>
        <v>0</v>
      </c>
      <c r="G49" s="64"/>
      <c r="H49" s="64"/>
      <c r="I49" s="64"/>
      <c r="J49" s="64"/>
      <c r="K49" s="64"/>
      <c r="L49" s="64"/>
    </row>
    <row r="50" spans="1:7" ht="12.75">
      <c r="A50" s="127" t="s">
        <v>233</v>
      </c>
      <c r="B50" s="128"/>
      <c r="C50" s="128"/>
      <c r="D50" s="129">
        <f>D28-1</f>
        <v>0</v>
      </c>
      <c r="E50" s="130">
        <f>E27-E28</f>
        <v>0</v>
      </c>
      <c r="F50" s="131">
        <f>F27-F28</f>
        <v>0</v>
      </c>
      <c r="G50" s="29" t="s">
        <v>234</v>
      </c>
    </row>
    <row r="51" spans="1:12" ht="15.75">
      <c r="A51" s="78" t="s">
        <v>19</v>
      </c>
      <c r="B51" s="79"/>
      <c r="C51" s="79"/>
      <c r="D51" s="80"/>
      <c r="E51" s="227"/>
      <c r="F51" s="81"/>
      <c r="G51" s="64"/>
      <c r="H51" s="64"/>
      <c r="I51" s="64"/>
      <c r="J51" s="64"/>
      <c r="K51" s="64"/>
      <c r="L51" s="64"/>
    </row>
    <row r="52" spans="1:12" ht="33.75" customHeight="1">
      <c r="A52" s="160" t="s">
        <v>141</v>
      </c>
      <c r="B52" s="160"/>
      <c r="C52" s="160"/>
      <c r="D52" s="160"/>
      <c r="E52" s="160"/>
      <c r="F52" s="160"/>
      <c r="G52" s="115"/>
      <c r="H52" s="64"/>
      <c r="I52" s="64"/>
      <c r="J52" s="64"/>
      <c r="K52" s="64"/>
      <c r="L52" s="64"/>
    </row>
    <row r="53" spans="1:12" ht="15.75">
      <c r="A53" s="82"/>
      <c r="F53" s="83"/>
      <c r="G53" s="64"/>
      <c r="H53" s="64"/>
      <c r="I53" s="64"/>
      <c r="J53" s="64"/>
      <c r="K53" s="64"/>
      <c r="L53" s="64"/>
    </row>
    <row r="54" spans="1:12" ht="15.75">
      <c r="A54" s="52" t="s">
        <v>88</v>
      </c>
      <c r="F54" s="83"/>
      <c r="G54" s="64"/>
      <c r="H54" s="64"/>
      <c r="I54" s="64"/>
      <c r="J54" s="64"/>
      <c r="K54" s="64"/>
      <c r="L54" s="64"/>
    </row>
    <row r="55" spans="1:12" ht="12.75">
      <c r="A55" s="54" t="s">
        <v>75</v>
      </c>
      <c r="G55" s="64"/>
      <c r="H55" s="64"/>
      <c r="I55" s="64"/>
      <c r="J55" s="64"/>
      <c r="K55" s="64"/>
      <c r="L55" s="64"/>
    </row>
    <row r="56" spans="7:12" ht="12.75">
      <c r="G56" s="64"/>
      <c r="H56" s="64"/>
      <c r="I56" s="64"/>
      <c r="J56" s="64"/>
      <c r="K56" s="64"/>
      <c r="L56" s="64"/>
    </row>
    <row r="57" spans="1:12" ht="12.75">
      <c r="A57" s="52" t="s">
        <v>39</v>
      </c>
      <c r="G57" s="64"/>
      <c r="H57" s="64"/>
      <c r="I57" s="64"/>
      <c r="J57" s="64"/>
      <c r="K57" s="64"/>
      <c r="L57" s="64"/>
    </row>
    <row r="58" ht="12.75">
      <c r="A58" s="52"/>
    </row>
    <row r="59" ht="12.75">
      <c r="A59" s="52" t="s">
        <v>45</v>
      </c>
    </row>
  </sheetData>
  <sheetProtection/>
  <mergeCells count="10">
    <mergeCell ref="A52:F52"/>
    <mergeCell ref="A8:F8"/>
    <mergeCell ref="A9:F9"/>
    <mergeCell ref="A10:F10"/>
    <mergeCell ref="A11:F11"/>
    <mergeCell ref="A14:A15"/>
    <mergeCell ref="B14:B15"/>
    <mergeCell ref="D14:D15"/>
    <mergeCell ref="F14:F15"/>
    <mergeCell ref="C14:C15"/>
  </mergeCells>
  <conditionalFormatting sqref="F50">
    <cfRule type="cellIs" priority="3" dxfId="143" operator="equal" stopIfTrue="1">
      <formula>0</formula>
    </cfRule>
    <cfRule type="cellIs" priority="4" dxfId="144" operator="greaterThan" stopIfTrue="1">
      <formula>0</formula>
    </cfRule>
  </conditionalFormatting>
  <conditionalFormatting sqref="F50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conditionalFormatting sqref="D50:E50">
    <cfRule type="cellIs" priority="16" dxfId="143" operator="equal" stopIfTrue="1">
      <formula>0</formula>
    </cfRule>
    <cfRule type="cellIs" priority="17" dxfId="144" operator="greaterThan" stopIfTrue="1">
      <formula>0</formula>
    </cfRule>
  </conditionalFormatting>
  <conditionalFormatting sqref="D50">
    <cfRule type="cellIs" priority="5" dxfId="143" operator="equal" stopIfTrue="1">
      <formula>0</formula>
    </cfRule>
    <cfRule type="cellIs" priority="6" dxfId="144" operator="lessThan" stopIfTrue="1">
      <formula>0</formula>
    </cfRule>
    <cfRule type="cellIs" priority="7" dxfId="144" operator="greaterThan" stopIfTrue="1">
      <formula>0</formula>
    </cfRule>
    <cfRule type="cellIs" priority="8" dxfId="8" operator="notEqual" stopIfTrue="1">
      <formula>0</formula>
    </cfRule>
    <cfRule type="cellIs" priority="9" dxfId="8" operator="notEqual" stopIfTrue="1">
      <formula>0</formula>
    </cfRule>
    <cfRule type="cellIs" priority="10" dxfId="143" operator="equal" stopIfTrue="1">
      <formula>0</formula>
    </cfRule>
    <cfRule type="cellIs" priority="12" dxfId="144" operator="greaterThan" stopIfTrue="1">
      <formula>0.0001</formula>
    </cfRule>
    <cfRule type="cellIs" priority="13" dxfId="144" operator="greaterThan" stopIfTrue="1">
      <formula>0</formula>
    </cfRule>
    <cfRule type="cellIs" priority="15" dxfId="144" operator="lessThan" stopIfTrue="1">
      <formula>0</formula>
    </cfRule>
  </conditionalFormatting>
  <conditionalFormatting sqref="E50">
    <cfRule type="cellIs" priority="11" dxfId="144" operator="lessThan" stopIfTrue="1">
      <formula>-65.96</formula>
    </cfRule>
    <cfRule type="cellIs" priority="14" dxfId="14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13">
      <selection activeCell="E14" sqref="E1:E16384"/>
    </sheetView>
  </sheetViews>
  <sheetFormatPr defaultColWidth="8.875" defaultRowHeight="12.75"/>
  <cols>
    <col min="1" max="1" width="56.25390625" style="49" customWidth="1"/>
    <col min="2" max="2" width="8.875" style="49" customWidth="1"/>
    <col min="3" max="3" width="9.75390625" style="49" customWidth="1"/>
    <col min="4" max="4" width="14.00390625" style="49" customWidth="1"/>
    <col min="5" max="5" width="11.375" style="197" hidden="1" customWidth="1"/>
    <col min="6" max="6" width="12.00390625" style="49" customWidth="1"/>
    <col min="7" max="7" width="8.875" style="49" customWidth="1"/>
    <col min="8" max="8" width="12.625" style="49" bestFit="1" customWidth="1"/>
    <col min="9" max="10" width="10.125" style="49" bestFit="1" customWidth="1"/>
    <col min="11" max="16384" width="8.875" style="49" customWidth="1"/>
  </cols>
  <sheetData>
    <row r="1" spans="2:6" ht="15.75">
      <c r="B1" s="50" t="s">
        <v>0</v>
      </c>
      <c r="C1" s="50"/>
      <c r="F1" s="51"/>
    </row>
    <row r="2" spans="2:6" ht="15.75">
      <c r="B2" s="52" t="s">
        <v>50</v>
      </c>
      <c r="C2" s="50"/>
      <c r="F2" s="51"/>
    </row>
    <row r="3" spans="2:6" ht="15.75">
      <c r="B3" s="53" t="s">
        <v>52</v>
      </c>
      <c r="C3" s="50"/>
      <c r="F3" s="51"/>
    </row>
    <row r="4" spans="2:6" ht="15.75">
      <c r="B4" s="50" t="s">
        <v>36</v>
      </c>
      <c r="C4" s="50"/>
      <c r="F4" s="51"/>
    </row>
    <row r="5" spans="2:6" ht="15.75">
      <c r="B5" s="54" t="s">
        <v>51</v>
      </c>
      <c r="C5" s="50"/>
      <c r="F5" s="51"/>
    </row>
    <row r="6" spans="2:6" ht="15.75">
      <c r="B6" s="50" t="s">
        <v>82</v>
      </c>
      <c r="C6" s="50"/>
      <c r="F6" s="51"/>
    </row>
    <row r="7" spans="1:6" ht="18.75">
      <c r="A7" s="55" t="s">
        <v>1</v>
      </c>
      <c r="F7" s="51"/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72" t="s">
        <v>139</v>
      </c>
      <c r="B9" s="172"/>
      <c r="C9" s="172"/>
      <c r="D9" s="172"/>
      <c r="E9" s="172"/>
      <c r="F9" s="172"/>
    </row>
    <row r="10" spans="1:6" ht="14.25">
      <c r="A10" s="162" t="s">
        <v>57</v>
      </c>
      <c r="B10" s="162"/>
      <c r="C10" s="162"/>
      <c r="D10" s="162"/>
      <c r="E10" s="162"/>
      <c r="F10" s="162"/>
    </row>
    <row r="11" spans="1:6" ht="12.75">
      <c r="A11" s="173" t="s">
        <v>37</v>
      </c>
      <c r="B11" s="173"/>
      <c r="C11" s="173"/>
      <c r="D11" s="173"/>
      <c r="E11" s="173"/>
      <c r="F11" s="173"/>
    </row>
    <row r="12" spans="1:6" ht="15.75">
      <c r="A12" s="163" t="s">
        <v>213</v>
      </c>
      <c r="B12" s="163"/>
      <c r="C12" s="163"/>
      <c r="D12" s="163"/>
      <c r="E12" s="163"/>
      <c r="F12" s="163"/>
    </row>
    <row r="13" spans="1:8" ht="14.25">
      <c r="A13" s="164" t="s">
        <v>138</v>
      </c>
      <c r="B13" s="164"/>
      <c r="C13" s="164"/>
      <c r="D13" s="164"/>
      <c r="E13" s="164"/>
      <c r="F13" s="164"/>
      <c r="H13" s="106"/>
    </row>
    <row r="14" spans="1:6" ht="15.75">
      <c r="A14" s="56"/>
      <c r="F14" s="51"/>
    </row>
    <row r="15" spans="1:6" ht="12.75">
      <c r="A15" s="57" t="s">
        <v>112</v>
      </c>
      <c r="F15" s="51"/>
    </row>
    <row r="16" spans="1:6" ht="12.75" customHeight="1">
      <c r="A16" s="165" t="s">
        <v>3</v>
      </c>
      <c r="B16" s="167" t="s">
        <v>22</v>
      </c>
      <c r="C16" s="167" t="s">
        <v>21</v>
      </c>
      <c r="D16" s="185" t="s">
        <v>4</v>
      </c>
      <c r="E16" s="198"/>
      <c r="F16" s="191" t="s">
        <v>5</v>
      </c>
    </row>
    <row r="17" spans="1:6" ht="12.75">
      <c r="A17" s="165"/>
      <c r="B17" s="168"/>
      <c r="C17" s="168"/>
      <c r="D17" s="185"/>
      <c r="E17" s="198"/>
      <c r="F17" s="191"/>
    </row>
    <row r="18" spans="1:6" s="61" customFormat="1" ht="11.25">
      <c r="A18" s="59">
        <v>1</v>
      </c>
      <c r="B18" s="59">
        <v>2</v>
      </c>
      <c r="C18" s="59">
        <v>3</v>
      </c>
      <c r="D18" s="186">
        <v>4</v>
      </c>
      <c r="E18" s="199"/>
      <c r="F18" s="192">
        <v>5</v>
      </c>
    </row>
    <row r="19" spans="1:12" ht="15.75" customHeight="1">
      <c r="A19" s="95" t="s">
        <v>172</v>
      </c>
      <c r="B19" s="46"/>
      <c r="C19" s="46"/>
      <c r="D19" s="201">
        <v>100</v>
      </c>
      <c r="E19" s="200">
        <f>F19</f>
        <v>350000</v>
      </c>
      <c r="F19" s="209">
        <v>350000</v>
      </c>
      <c r="G19" s="64"/>
      <c r="H19" s="64"/>
      <c r="I19" s="64"/>
      <c r="J19" s="64"/>
      <c r="K19" s="64"/>
      <c r="L19" s="64"/>
    </row>
    <row r="20" spans="1:12" ht="22.5" customHeight="1">
      <c r="A20" s="46" t="s">
        <v>173</v>
      </c>
      <c r="B20" s="46"/>
      <c r="C20" s="46"/>
      <c r="D20" s="202">
        <v>20</v>
      </c>
      <c r="E20" s="200">
        <f>F20</f>
        <v>70000</v>
      </c>
      <c r="F20" s="208">
        <f>ROUND($F$19*D20/100,2)</f>
        <v>70000</v>
      </c>
      <c r="G20" s="64"/>
      <c r="H20" s="64"/>
      <c r="I20" s="64"/>
      <c r="J20" s="64"/>
      <c r="K20" s="64"/>
      <c r="L20" s="64"/>
    </row>
    <row r="21" spans="1:12" ht="15.75" customHeight="1">
      <c r="A21" s="46" t="s">
        <v>174</v>
      </c>
      <c r="B21" s="95"/>
      <c r="C21" s="95"/>
      <c r="D21" s="202">
        <f>D19-D20</f>
        <v>80</v>
      </c>
      <c r="E21" s="200">
        <f>F21</f>
        <v>280000</v>
      </c>
      <c r="F21" s="208">
        <f>F19-F20</f>
        <v>280000</v>
      </c>
      <c r="G21" s="64"/>
      <c r="H21" s="64"/>
      <c r="I21" s="64"/>
      <c r="J21" s="64"/>
      <c r="K21" s="64"/>
      <c r="L21" s="64"/>
    </row>
    <row r="22" spans="1:12" ht="15.75" customHeight="1">
      <c r="A22" s="46" t="s">
        <v>175</v>
      </c>
      <c r="B22" s="47"/>
      <c r="C22" s="47"/>
      <c r="D22" s="201" t="s">
        <v>195</v>
      </c>
      <c r="E22" s="200">
        <f>F22</f>
        <v>280000</v>
      </c>
      <c r="F22" s="208">
        <f>F21</f>
        <v>280000</v>
      </c>
      <c r="G22" s="64"/>
      <c r="H22" s="64"/>
      <c r="I22" s="64"/>
      <c r="J22" s="64"/>
      <c r="K22" s="64"/>
      <c r="L22" s="64"/>
    </row>
    <row r="23" spans="1:12" ht="12.75">
      <c r="A23" s="77" t="s">
        <v>62</v>
      </c>
      <c r="B23" s="46"/>
      <c r="C23" s="46"/>
      <c r="D23" s="204">
        <f>SUM(D24:D36)</f>
        <v>1</v>
      </c>
      <c r="E23" s="218">
        <f>SUM(E24:E36)</f>
        <v>280000</v>
      </c>
      <c r="F23" s="209">
        <f>SUM(F24:F36)</f>
        <v>280000</v>
      </c>
      <c r="G23" s="64"/>
      <c r="H23" s="64"/>
      <c r="I23" s="64"/>
      <c r="J23" s="64"/>
      <c r="K23" s="64"/>
      <c r="L23" s="64"/>
    </row>
    <row r="24" spans="1:12" ht="12.75">
      <c r="A24" s="77" t="s">
        <v>176</v>
      </c>
      <c r="B24" s="47">
        <v>111</v>
      </c>
      <c r="C24" s="47">
        <v>211</v>
      </c>
      <c r="D24" s="189">
        <v>0.6</v>
      </c>
      <c r="E24" s="225">
        <f>$E$22*D24</f>
        <v>168000</v>
      </c>
      <c r="F24" s="195">
        <f>E24</f>
        <v>168000</v>
      </c>
      <c r="G24" s="64"/>
      <c r="H24" s="64"/>
      <c r="I24" s="64"/>
      <c r="J24" s="64"/>
      <c r="K24" s="64"/>
      <c r="L24" s="64"/>
    </row>
    <row r="25" spans="1:12" ht="12.75">
      <c r="A25" s="23" t="s">
        <v>196</v>
      </c>
      <c r="B25" s="47">
        <v>112</v>
      </c>
      <c r="C25" s="47">
        <v>212</v>
      </c>
      <c r="D25" s="190">
        <v>0.0036</v>
      </c>
      <c r="E25" s="183">
        <f aca="true" t="shared" si="0" ref="E25:E44">$E$22*D25</f>
        <v>1008</v>
      </c>
      <c r="F25" s="196">
        <f>E25</f>
        <v>1008</v>
      </c>
      <c r="G25" s="64"/>
      <c r="H25" s="64"/>
      <c r="I25" s="64"/>
      <c r="J25" s="64"/>
      <c r="K25" s="64"/>
      <c r="L25" s="64"/>
    </row>
    <row r="26" spans="1:12" ht="33.75">
      <c r="A26" s="48" t="s">
        <v>197</v>
      </c>
      <c r="B26" s="47">
        <v>112</v>
      </c>
      <c r="C26" s="47">
        <v>226</v>
      </c>
      <c r="D26" s="190">
        <v>0.0083</v>
      </c>
      <c r="E26" s="183">
        <f t="shared" si="0"/>
        <v>2324</v>
      </c>
      <c r="F26" s="196">
        <f aca="true" t="shared" si="1" ref="F26:F35">E26</f>
        <v>2324</v>
      </c>
      <c r="G26" s="64"/>
      <c r="H26" s="64"/>
      <c r="I26" s="64"/>
      <c r="J26" s="64"/>
      <c r="K26" s="64"/>
      <c r="L26" s="64"/>
    </row>
    <row r="27" spans="1:12" ht="33.75">
      <c r="A27" s="48" t="s">
        <v>177</v>
      </c>
      <c r="B27" s="47">
        <v>113</v>
      </c>
      <c r="C27" s="47">
        <v>226</v>
      </c>
      <c r="D27" s="190">
        <v>0.0011</v>
      </c>
      <c r="E27" s="183">
        <f t="shared" si="0"/>
        <v>308</v>
      </c>
      <c r="F27" s="196">
        <f t="shared" si="1"/>
        <v>308</v>
      </c>
      <c r="G27" s="64"/>
      <c r="H27" s="64"/>
      <c r="I27" s="64"/>
      <c r="J27" s="64"/>
      <c r="K27" s="64"/>
      <c r="L27" s="64"/>
    </row>
    <row r="28" spans="1:12" ht="12.75">
      <c r="A28" s="77" t="s">
        <v>178</v>
      </c>
      <c r="B28" s="47">
        <v>119</v>
      </c>
      <c r="C28" s="47">
        <v>213</v>
      </c>
      <c r="D28" s="189">
        <f>D24*0.302</f>
        <v>0.1812</v>
      </c>
      <c r="E28" s="225">
        <f t="shared" si="0"/>
        <v>50736</v>
      </c>
      <c r="F28" s="195">
        <f t="shared" si="1"/>
        <v>50736</v>
      </c>
      <c r="G28" s="64"/>
      <c r="H28" s="64"/>
      <c r="I28" s="64"/>
      <c r="J28" s="64"/>
      <c r="K28" s="64"/>
      <c r="L28" s="64"/>
    </row>
    <row r="29" spans="1:12" ht="12.75">
      <c r="A29" s="46" t="s">
        <v>179</v>
      </c>
      <c r="B29" s="47">
        <v>244</v>
      </c>
      <c r="C29" s="47">
        <v>221</v>
      </c>
      <c r="D29" s="190">
        <v>0.005</v>
      </c>
      <c r="E29" s="183">
        <f t="shared" si="0"/>
        <v>1400</v>
      </c>
      <c r="F29" s="196">
        <f t="shared" si="1"/>
        <v>1400</v>
      </c>
      <c r="G29" s="64"/>
      <c r="H29" s="64"/>
      <c r="I29" s="64"/>
      <c r="J29" s="64"/>
      <c r="K29" s="64"/>
      <c r="L29" s="64"/>
    </row>
    <row r="30" spans="1:12" ht="12.75">
      <c r="A30" s="46" t="s">
        <v>180</v>
      </c>
      <c r="B30" s="47">
        <v>244</v>
      </c>
      <c r="C30" s="47">
        <v>222</v>
      </c>
      <c r="D30" s="190">
        <v>0.01</v>
      </c>
      <c r="E30" s="183">
        <f t="shared" si="0"/>
        <v>2800</v>
      </c>
      <c r="F30" s="196">
        <f t="shared" si="1"/>
        <v>2800</v>
      </c>
      <c r="G30" s="64"/>
      <c r="H30" s="64"/>
      <c r="I30" s="64"/>
      <c r="J30" s="64"/>
      <c r="K30" s="64"/>
      <c r="L30" s="64"/>
    </row>
    <row r="31" spans="1:12" ht="12.75">
      <c r="A31" s="46" t="s">
        <v>181</v>
      </c>
      <c r="B31" s="47">
        <v>244</v>
      </c>
      <c r="C31" s="47">
        <v>223</v>
      </c>
      <c r="D31" s="190">
        <v>0</v>
      </c>
      <c r="E31" s="183">
        <f t="shared" si="0"/>
        <v>0</v>
      </c>
      <c r="F31" s="196">
        <f t="shared" si="1"/>
        <v>0</v>
      </c>
      <c r="G31" s="64"/>
      <c r="H31" s="64"/>
      <c r="I31" s="64"/>
      <c r="J31" s="64"/>
      <c r="K31" s="64"/>
      <c r="L31" s="64"/>
    </row>
    <row r="32" spans="1:12" ht="12.75">
      <c r="A32" s="46" t="s">
        <v>182</v>
      </c>
      <c r="B32" s="47">
        <v>244</v>
      </c>
      <c r="C32" s="47">
        <v>224</v>
      </c>
      <c r="D32" s="190">
        <v>0.002</v>
      </c>
      <c r="E32" s="183">
        <f t="shared" si="0"/>
        <v>560</v>
      </c>
      <c r="F32" s="196">
        <f t="shared" si="1"/>
        <v>560</v>
      </c>
      <c r="G32" s="64"/>
      <c r="H32" s="64"/>
      <c r="I32" s="64"/>
      <c r="J32" s="64"/>
      <c r="K32" s="64"/>
      <c r="L32" s="64"/>
    </row>
    <row r="33" spans="1:12" ht="12.75">
      <c r="A33" s="77" t="s">
        <v>183</v>
      </c>
      <c r="B33" s="47">
        <v>244</v>
      </c>
      <c r="C33" s="47">
        <v>225</v>
      </c>
      <c r="D33" s="189">
        <v>0.07</v>
      </c>
      <c r="E33" s="225">
        <f t="shared" si="0"/>
        <v>19600.000000000004</v>
      </c>
      <c r="F33" s="195">
        <f t="shared" si="1"/>
        <v>19600.000000000004</v>
      </c>
      <c r="G33" s="64"/>
      <c r="H33" s="64"/>
      <c r="I33" s="64"/>
      <c r="J33" s="64"/>
      <c r="K33" s="64"/>
      <c r="L33" s="64"/>
    </row>
    <row r="34" spans="1:12" ht="12.75">
      <c r="A34" s="46" t="s">
        <v>184</v>
      </c>
      <c r="B34" s="47">
        <v>244</v>
      </c>
      <c r="C34" s="47">
        <v>226</v>
      </c>
      <c r="D34" s="190">
        <v>0.0568</v>
      </c>
      <c r="E34" s="183">
        <f t="shared" si="0"/>
        <v>15904.000000000002</v>
      </c>
      <c r="F34" s="216">
        <f>IF((AND(E45&lt;&gt;0,D45=0)),E34+E45,E34)</f>
        <v>15904.000000000002</v>
      </c>
      <c r="G34" s="64"/>
      <c r="H34" s="64"/>
      <c r="I34" s="64"/>
      <c r="J34" s="64"/>
      <c r="K34" s="64"/>
      <c r="L34" s="64"/>
    </row>
    <row r="35" spans="1:12" ht="12.75">
      <c r="A35" s="46" t="s">
        <v>185</v>
      </c>
      <c r="B35" s="47">
        <v>244</v>
      </c>
      <c r="C35" s="47">
        <v>310</v>
      </c>
      <c r="D35" s="190">
        <v>0.03</v>
      </c>
      <c r="E35" s="183">
        <f t="shared" si="0"/>
        <v>8400</v>
      </c>
      <c r="F35" s="196">
        <f t="shared" si="1"/>
        <v>8400</v>
      </c>
      <c r="G35" s="64"/>
      <c r="H35" s="64"/>
      <c r="I35" s="64"/>
      <c r="J35" s="64"/>
      <c r="K35" s="64"/>
      <c r="L35" s="64"/>
    </row>
    <row r="36" spans="1:12" ht="12.75">
      <c r="A36" s="46" t="s">
        <v>186</v>
      </c>
      <c r="B36" s="47">
        <v>244</v>
      </c>
      <c r="C36" s="47">
        <v>340</v>
      </c>
      <c r="D36" s="190">
        <f>SUM(D37:D44)</f>
        <v>0.032</v>
      </c>
      <c r="E36" s="183">
        <f>SUM(E37:E44)</f>
        <v>8960</v>
      </c>
      <c r="F36" s="196">
        <f>SUM(F37:F44)</f>
        <v>8960</v>
      </c>
      <c r="G36" s="64"/>
      <c r="H36" s="64"/>
      <c r="I36" s="64"/>
      <c r="J36" s="64"/>
      <c r="K36" s="64"/>
      <c r="L36" s="64"/>
    </row>
    <row r="37" spans="1:12" ht="25.5">
      <c r="A37" s="46" t="s">
        <v>187</v>
      </c>
      <c r="B37" s="47">
        <v>244</v>
      </c>
      <c r="C37" s="47">
        <v>341</v>
      </c>
      <c r="D37" s="190">
        <v>0</v>
      </c>
      <c r="E37" s="183">
        <f t="shared" si="0"/>
        <v>0</v>
      </c>
      <c r="F37" s="196">
        <f>E37</f>
        <v>0</v>
      </c>
      <c r="G37" s="64"/>
      <c r="H37" s="64"/>
      <c r="I37" s="64"/>
      <c r="J37" s="64"/>
      <c r="K37" s="64"/>
      <c r="L37" s="64"/>
    </row>
    <row r="38" spans="1:12" ht="12.75">
      <c r="A38" s="46" t="s">
        <v>188</v>
      </c>
      <c r="B38" s="47">
        <v>244</v>
      </c>
      <c r="C38" s="47">
        <v>342</v>
      </c>
      <c r="D38" s="190">
        <v>0</v>
      </c>
      <c r="E38" s="183">
        <f t="shared" si="0"/>
        <v>0</v>
      </c>
      <c r="F38" s="196">
        <f aca="true" t="shared" si="2" ref="F38:F44">E38</f>
        <v>0</v>
      </c>
      <c r="G38" s="64"/>
      <c r="H38" s="64"/>
      <c r="I38" s="64"/>
      <c r="J38" s="64"/>
      <c r="K38" s="64"/>
      <c r="L38" s="64"/>
    </row>
    <row r="39" spans="1:12" ht="12.75">
      <c r="A39" s="46" t="s">
        <v>189</v>
      </c>
      <c r="B39" s="47">
        <v>244</v>
      </c>
      <c r="C39" s="47">
        <v>343</v>
      </c>
      <c r="D39" s="190">
        <v>0</v>
      </c>
      <c r="E39" s="183">
        <f t="shared" si="0"/>
        <v>0</v>
      </c>
      <c r="F39" s="196">
        <f t="shared" si="2"/>
        <v>0</v>
      </c>
      <c r="G39" s="64"/>
      <c r="H39" s="64"/>
      <c r="I39" s="64"/>
      <c r="J39" s="64"/>
      <c r="K39" s="64"/>
      <c r="L39" s="64"/>
    </row>
    <row r="40" spans="1:12" ht="12.75">
      <c r="A40" s="46" t="s">
        <v>190</v>
      </c>
      <c r="B40" s="47">
        <v>244</v>
      </c>
      <c r="C40" s="47">
        <v>344</v>
      </c>
      <c r="D40" s="190">
        <v>0</v>
      </c>
      <c r="E40" s="183">
        <f t="shared" si="0"/>
        <v>0</v>
      </c>
      <c r="F40" s="196">
        <f t="shared" si="2"/>
        <v>0</v>
      </c>
      <c r="G40" s="64"/>
      <c r="H40" s="64"/>
      <c r="I40" s="64"/>
      <c r="J40" s="64"/>
      <c r="K40" s="64"/>
      <c r="L40" s="64"/>
    </row>
    <row r="41" spans="1:12" ht="12.75">
      <c r="A41" s="46" t="s">
        <v>191</v>
      </c>
      <c r="B41" s="47">
        <v>244</v>
      </c>
      <c r="C41" s="47">
        <v>345</v>
      </c>
      <c r="D41" s="190">
        <v>0</v>
      </c>
      <c r="E41" s="183">
        <f t="shared" si="0"/>
        <v>0</v>
      </c>
      <c r="F41" s="196">
        <f t="shared" si="2"/>
        <v>0</v>
      </c>
      <c r="G41" s="64"/>
      <c r="H41" s="64"/>
      <c r="I41" s="64"/>
      <c r="J41" s="64"/>
      <c r="K41" s="64"/>
      <c r="L41" s="64"/>
    </row>
    <row r="42" spans="1:12" ht="12.75">
      <c r="A42" s="46" t="s">
        <v>192</v>
      </c>
      <c r="B42" s="47">
        <v>244</v>
      </c>
      <c r="C42" s="47">
        <v>346</v>
      </c>
      <c r="D42" s="190">
        <v>0.032</v>
      </c>
      <c r="E42" s="183">
        <f t="shared" si="0"/>
        <v>8960</v>
      </c>
      <c r="F42" s="196">
        <f t="shared" si="2"/>
        <v>8960</v>
      </c>
      <c r="G42" s="64"/>
      <c r="H42" s="64"/>
      <c r="I42" s="64"/>
      <c r="J42" s="64"/>
      <c r="K42" s="64"/>
      <c r="L42" s="64"/>
    </row>
    <row r="43" spans="1:12" ht="25.5">
      <c r="A43" s="46" t="s">
        <v>193</v>
      </c>
      <c r="B43" s="47">
        <v>244</v>
      </c>
      <c r="C43" s="47">
        <v>347</v>
      </c>
      <c r="D43" s="190">
        <v>0</v>
      </c>
      <c r="E43" s="183">
        <f t="shared" si="0"/>
        <v>0</v>
      </c>
      <c r="F43" s="196">
        <f t="shared" si="2"/>
        <v>0</v>
      </c>
      <c r="G43" s="64"/>
      <c r="H43" s="64"/>
      <c r="I43" s="64"/>
      <c r="J43" s="64"/>
      <c r="K43" s="64"/>
      <c r="L43" s="64"/>
    </row>
    <row r="44" spans="1:12" ht="25.5">
      <c r="A44" s="46" t="s">
        <v>194</v>
      </c>
      <c r="B44" s="47">
        <v>244</v>
      </c>
      <c r="C44" s="47">
        <v>349</v>
      </c>
      <c r="D44" s="190">
        <v>0</v>
      </c>
      <c r="E44" s="183">
        <f t="shared" si="0"/>
        <v>0</v>
      </c>
      <c r="F44" s="196">
        <f t="shared" si="2"/>
        <v>0</v>
      </c>
      <c r="G44" s="64"/>
      <c r="H44" s="64"/>
      <c r="I44" s="64"/>
      <c r="J44" s="64"/>
      <c r="K44" s="64"/>
      <c r="L44" s="64"/>
    </row>
    <row r="45" spans="1:7" ht="12.75">
      <c r="A45" s="127" t="s">
        <v>233</v>
      </c>
      <c r="B45" s="128"/>
      <c r="C45" s="128"/>
      <c r="D45" s="129">
        <f>D23-1</f>
        <v>0</v>
      </c>
      <c r="E45" s="130">
        <f>E22-E23</f>
        <v>0</v>
      </c>
      <c r="F45" s="131">
        <f>F22-F23</f>
        <v>0</v>
      </c>
      <c r="G45" s="29" t="s">
        <v>234</v>
      </c>
    </row>
    <row r="46" spans="1:12" ht="15.75">
      <c r="A46" s="78" t="s">
        <v>19</v>
      </c>
      <c r="F46" s="83"/>
      <c r="G46" s="64"/>
      <c r="H46" s="64"/>
      <c r="I46" s="64"/>
      <c r="J46" s="64"/>
      <c r="K46" s="64"/>
      <c r="L46" s="64"/>
    </row>
    <row r="47" spans="1:12" ht="36" customHeight="1">
      <c r="A47" s="171" t="s">
        <v>141</v>
      </c>
      <c r="B47" s="171"/>
      <c r="C47" s="171"/>
      <c r="D47" s="171"/>
      <c r="E47" s="171"/>
      <c r="F47" s="171"/>
      <c r="G47" s="115"/>
      <c r="H47" s="64"/>
      <c r="I47" s="64"/>
      <c r="J47" s="64"/>
      <c r="K47" s="64"/>
      <c r="L47" s="64"/>
    </row>
    <row r="48" spans="1:6" ht="12.75">
      <c r="A48" s="52" t="s">
        <v>136</v>
      </c>
      <c r="B48" s="78"/>
      <c r="C48" s="78"/>
      <c r="D48" s="78"/>
      <c r="E48" s="213"/>
      <c r="F48" s="51"/>
    </row>
    <row r="49" spans="1:6" ht="12.75">
      <c r="A49" s="54" t="s">
        <v>70</v>
      </c>
      <c r="F49" s="51"/>
    </row>
  </sheetData>
  <sheetProtection/>
  <mergeCells count="12">
    <mergeCell ref="A8:F8"/>
    <mergeCell ref="A12:F12"/>
    <mergeCell ref="A13:F13"/>
    <mergeCell ref="A9:F9"/>
    <mergeCell ref="A10:F10"/>
    <mergeCell ref="A11:F11"/>
    <mergeCell ref="C16:C17"/>
    <mergeCell ref="A16:A17"/>
    <mergeCell ref="B16:B17"/>
    <mergeCell ref="D16:D17"/>
    <mergeCell ref="F16:F17"/>
    <mergeCell ref="A47:F47"/>
  </mergeCells>
  <conditionalFormatting sqref="F45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conditionalFormatting sqref="D45:E45">
    <cfRule type="cellIs" priority="16" dxfId="143" operator="equal" stopIfTrue="1">
      <formula>0</formula>
    </cfRule>
    <cfRule type="cellIs" priority="17" dxfId="144" operator="greaterThan" stopIfTrue="1">
      <formula>0</formula>
    </cfRule>
  </conditionalFormatting>
  <conditionalFormatting sqref="D45">
    <cfRule type="cellIs" priority="5" dxfId="143" operator="equal" stopIfTrue="1">
      <formula>0</formula>
    </cfRule>
    <cfRule type="cellIs" priority="6" dxfId="144" operator="lessThan" stopIfTrue="1">
      <formula>0</formula>
    </cfRule>
    <cfRule type="cellIs" priority="7" dxfId="144" operator="greaterThan" stopIfTrue="1">
      <formula>0</formula>
    </cfRule>
    <cfRule type="cellIs" priority="8" dxfId="8" operator="notEqual" stopIfTrue="1">
      <formula>0</formula>
    </cfRule>
    <cfRule type="cellIs" priority="9" dxfId="8" operator="notEqual" stopIfTrue="1">
      <formula>0</formula>
    </cfRule>
    <cfRule type="cellIs" priority="10" dxfId="143" operator="equal" stopIfTrue="1">
      <formula>0</formula>
    </cfRule>
    <cfRule type="cellIs" priority="12" dxfId="144" operator="greaterThan" stopIfTrue="1">
      <formula>0.0001</formula>
    </cfRule>
    <cfRule type="cellIs" priority="13" dxfId="144" operator="greaterThan" stopIfTrue="1">
      <formula>0</formula>
    </cfRule>
    <cfRule type="cellIs" priority="15" dxfId="144" operator="lessThan" stopIfTrue="1">
      <formula>0</formula>
    </cfRule>
  </conditionalFormatting>
  <conditionalFormatting sqref="E45">
    <cfRule type="cellIs" priority="11" dxfId="144" operator="lessThan" stopIfTrue="1">
      <formula>-65.96</formula>
    </cfRule>
    <cfRule type="cellIs" priority="14" dxfId="144" operator="lessThan" stopIfTrue="1">
      <formula>0</formula>
    </cfRule>
  </conditionalFormatting>
  <conditionalFormatting sqref="F45">
    <cfRule type="cellIs" priority="3" dxfId="143" operator="equal" stopIfTrue="1">
      <formula>0</formula>
    </cfRule>
    <cfRule type="cellIs" priority="4" dxfId="144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90" zoomScaleNormal="90" zoomScalePageLayoutView="0" workbookViewId="0" topLeftCell="A13">
      <selection activeCell="P48" sqref="P48"/>
    </sheetView>
  </sheetViews>
  <sheetFormatPr defaultColWidth="8.875" defaultRowHeight="12.75"/>
  <cols>
    <col min="1" max="1" width="54.625" style="49" customWidth="1"/>
    <col min="2" max="2" width="8.25390625" style="49" customWidth="1"/>
    <col min="3" max="3" width="7.625" style="49" customWidth="1"/>
    <col min="4" max="4" width="13.00390625" style="49" customWidth="1"/>
    <col min="5" max="5" width="9.875" style="197" hidden="1" customWidth="1"/>
    <col min="6" max="6" width="11.125" style="49" customWidth="1"/>
    <col min="7" max="8" width="8.875" style="49" customWidth="1"/>
    <col min="9" max="10" width="10.125" style="49" bestFit="1" customWidth="1"/>
    <col min="11" max="16384" width="8.875" style="49" customWidth="1"/>
  </cols>
  <sheetData>
    <row r="1" spans="2:6" ht="15.75">
      <c r="B1" s="50" t="s">
        <v>0</v>
      </c>
      <c r="C1" s="96"/>
      <c r="D1" s="97"/>
      <c r="F1" s="98"/>
    </row>
    <row r="2" spans="2:6" ht="15.75">
      <c r="B2" s="50" t="s">
        <v>42</v>
      </c>
      <c r="C2" s="96"/>
      <c r="D2" s="97"/>
      <c r="F2" s="98"/>
    </row>
    <row r="3" spans="2:6" ht="15.75">
      <c r="B3" s="50" t="s">
        <v>43</v>
      </c>
      <c r="C3" s="96"/>
      <c r="D3" s="97"/>
      <c r="F3" s="98"/>
    </row>
    <row r="4" spans="2:6" ht="15.75">
      <c r="B4" s="50"/>
      <c r="C4" s="96"/>
      <c r="D4" s="97"/>
      <c r="F4" s="98"/>
    </row>
    <row r="5" spans="2:6" ht="15.75">
      <c r="B5" s="50" t="s">
        <v>71</v>
      </c>
      <c r="C5" s="96"/>
      <c r="D5" s="97"/>
      <c r="F5" s="98"/>
    </row>
    <row r="6" spans="2:6" ht="15.75">
      <c r="B6" s="50" t="s">
        <v>82</v>
      </c>
      <c r="C6" s="96"/>
      <c r="D6" s="97"/>
      <c r="F6" s="98"/>
    </row>
    <row r="7" spans="1:6" ht="18.75">
      <c r="A7" s="55" t="s">
        <v>1</v>
      </c>
      <c r="B7" s="97"/>
      <c r="C7" s="97"/>
      <c r="D7" s="97"/>
      <c r="F7" s="98"/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41</v>
      </c>
      <c r="B9" s="162"/>
      <c r="C9" s="162"/>
      <c r="D9" s="162"/>
      <c r="E9" s="162"/>
      <c r="F9" s="162"/>
    </row>
    <row r="10" spans="1:6" ht="14.25">
      <c r="A10" s="162" t="s">
        <v>58</v>
      </c>
      <c r="B10" s="162"/>
      <c r="C10" s="162"/>
      <c r="D10" s="162"/>
      <c r="E10" s="162"/>
      <c r="F10" s="162"/>
    </row>
    <row r="11" spans="1:6" ht="12.75">
      <c r="A11" s="175" t="s">
        <v>37</v>
      </c>
      <c r="B11" s="175"/>
      <c r="C11" s="175"/>
      <c r="D11" s="175"/>
      <c r="E11" s="175"/>
      <c r="F11" s="175"/>
    </row>
    <row r="12" spans="1:6" ht="14.25">
      <c r="A12" s="172" t="s">
        <v>214</v>
      </c>
      <c r="B12" s="172"/>
      <c r="C12" s="172"/>
      <c r="D12" s="172"/>
      <c r="E12" s="172"/>
      <c r="F12" s="172"/>
    </row>
    <row r="13" spans="1:6" ht="12.75">
      <c r="A13" s="99"/>
      <c r="B13" s="99"/>
      <c r="C13" s="99"/>
      <c r="D13" s="99"/>
      <c r="E13" s="224"/>
      <c r="F13" s="99"/>
    </row>
    <row r="14" spans="1:6" ht="14.25">
      <c r="A14" s="164" t="s">
        <v>47</v>
      </c>
      <c r="B14" s="164"/>
      <c r="C14" s="164"/>
      <c r="D14" s="164"/>
      <c r="E14" s="164"/>
      <c r="F14" s="164"/>
    </row>
    <row r="15" spans="1:6" ht="15.75">
      <c r="A15" s="56"/>
      <c r="F15" s="51"/>
    </row>
    <row r="16" spans="1:6" ht="12.75">
      <c r="A16" s="57" t="s">
        <v>111</v>
      </c>
      <c r="F16" s="51"/>
    </row>
    <row r="17" spans="1:6" ht="12.75" customHeight="1">
      <c r="A17" s="165" t="s">
        <v>3</v>
      </c>
      <c r="B17" s="167" t="s">
        <v>22</v>
      </c>
      <c r="C17" s="167" t="s">
        <v>21</v>
      </c>
      <c r="D17" s="185" t="s">
        <v>4</v>
      </c>
      <c r="E17" s="198"/>
      <c r="F17" s="191" t="s">
        <v>5</v>
      </c>
    </row>
    <row r="18" spans="1:6" ht="12.75">
      <c r="A18" s="165"/>
      <c r="B18" s="168"/>
      <c r="C18" s="168"/>
      <c r="D18" s="185"/>
      <c r="E18" s="198"/>
      <c r="F18" s="191"/>
    </row>
    <row r="19" spans="1:6" s="61" customFormat="1" ht="11.25">
      <c r="A19" s="59">
        <v>1</v>
      </c>
      <c r="B19" s="59">
        <v>2</v>
      </c>
      <c r="C19" s="59">
        <v>3</v>
      </c>
      <c r="D19" s="186">
        <v>4</v>
      </c>
      <c r="E19" s="199"/>
      <c r="F19" s="192">
        <v>5</v>
      </c>
    </row>
    <row r="20" spans="1:6" ht="15.75" customHeight="1">
      <c r="A20" s="95" t="s">
        <v>7</v>
      </c>
      <c r="B20" s="86"/>
      <c r="C20" s="86"/>
      <c r="D20" s="201">
        <v>100</v>
      </c>
      <c r="E20" s="200">
        <f>F20</f>
        <v>350000</v>
      </c>
      <c r="F20" s="219">
        <v>350000</v>
      </c>
    </row>
    <row r="21" spans="1:6" ht="24" customHeight="1">
      <c r="A21" s="46" t="s">
        <v>89</v>
      </c>
      <c r="B21" s="86"/>
      <c r="C21" s="86"/>
      <c r="D21" s="202">
        <v>30</v>
      </c>
      <c r="E21" s="200">
        <f>F21</f>
        <v>105000</v>
      </c>
      <c r="F21" s="220">
        <f>ROUND($F$20*D21/100,2)</f>
        <v>105000</v>
      </c>
    </row>
    <row r="22" spans="1:10" ht="12.75">
      <c r="A22" s="46" t="s">
        <v>31</v>
      </c>
      <c r="B22" s="100"/>
      <c r="C22" s="100"/>
      <c r="D22" s="203" t="s">
        <v>25</v>
      </c>
      <c r="E22" s="200">
        <f>F22</f>
        <v>245000</v>
      </c>
      <c r="F22" s="219">
        <f>F20-F21</f>
        <v>245000</v>
      </c>
      <c r="J22" s="51"/>
    </row>
    <row r="23" spans="1:9" ht="15.75" customHeight="1">
      <c r="A23" s="46" t="s">
        <v>198</v>
      </c>
      <c r="B23" s="101"/>
      <c r="C23" s="102"/>
      <c r="D23" s="201" t="s">
        <v>195</v>
      </c>
      <c r="E23" s="200">
        <f>F23</f>
        <v>245000</v>
      </c>
      <c r="F23" s="221">
        <f>F22</f>
        <v>245000</v>
      </c>
      <c r="I23" s="51"/>
    </row>
    <row r="24" spans="1:10" ht="12.75">
      <c r="A24" s="77" t="s">
        <v>62</v>
      </c>
      <c r="B24" s="86"/>
      <c r="C24" s="86"/>
      <c r="D24" s="189">
        <f>SUM(D25:D37)</f>
        <v>1</v>
      </c>
      <c r="E24" s="225">
        <f>SUM(E25:E37)</f>
        <v>245000</v>
      </c>
      <c r="F24" s="222">
        <f>SUM(F25:F37)</f>
        <v>245000</v>
      </c>
      <c r="H24" s="51"/>
      <c r="I24" s="103"/>
      <c r="J24" s="51"/>
    </row>
    <row r="25" spans="1:10" ht="12.75">
      <c r="A25" s="77" t="s">
        <v>20</v>
      </c>
      <c r="B25" s="47">
        <v>111</v>
      </c>
      <c r="C25" s="47">
        <v>211</v>
      </c>
      <c r="D25" s="189">
        <v>0.6</v>
      </c>
      <c r="E25" s="225">
        <f>$E$22*D25</f>
        <v>147000</v>
      </c>
      <c r="F25" s="223">
        <f>E25</f>
        <v>147000</v>
      </c>
      <c r="H25" s="51"/>
      <c r="I25" s="51"/>
      <c r="J25" s="103"/>
    </row>
    <row r="26" spans="1:10" ht="12.75">
      <c r="A26" s="23" t="s">
        <v>196</v>
      </c>
      <c r="B26" s="47">
        <v>112</v>
      </c>
      <c r="C26" s="47">
        <v>212</v>
      </c>
      <c r="D26" s="190">
        <v>0.0036</v>
      </c>
      <c r="E26" s="183">
        <f aca="true" t="shared" si="0" ref="E26:E45">$E$22*D26</f>
        <v>882</v>
      </c>
      <c r="F26" s="223">
        <f aca="true" t="shared" si="1" ref="F26:F34">E26</f>
        <v>882</v>
      </c>
      <c r="J26" s="103"/>
    </row>
    <row r="27" spans="1:10" ht="22.5">
      <c r="A27" s="48" t="s">
        <v>204</v>
      </c>
      <c r="B27" s="47">
        <v>112</v>
      </c>
      <c r="C27" s="47">
        <v>226</v>
      </c>
      <c r="D27" s="190">
        <v>0.0083</v>
      </c>
      <c r="E27" s="183">
        <f t="shared" si="0"/>
        <v>2033.5</v>
      </c>
      <c r="F27" s="223">
        <f t="shared" si="1"/>
        <v>2033.5</v>
      </c>
      <c r="J27" s="103"/>
    </row>
    <row r="28" spans="1:10" ht="33.75">
      <c r="A28" s="48" t="s">
        <v>199</v>
      </c>
      <c r="B28" s="47">
        <v>113</v>
      </c>
      <c r="C28" s="47">
        <v>226</v>
      </c>
      <c r="D28" s="190">
        <v>0.0011</v>
      </c>
      <c r="E28" s="183">
        <f t="shared" si="0"/>
        <v>269.5</v>
      </c>
      <c r="F28" s="223">
        <f t="shared" si="1"/>
        <v>269.5</v>
      </c>
      <c r="J28" s="103"/>
    </row>
    <row r="29" spans="1:10" ht="12.75">
      <c r="A29" s="77" t="s">
        <v>178</v>
      </c>
      <c r="B29" s="47">
        <v>119</v>
      </c>
      <c r="C29" s="47">
        <v>213</v>
      </c>
      <c r="D29" s="189">
        <f>D25*0.302</f>
        <v>0.1812</v>
      </c>
      <c r="E29" s="225">
        <f t="shared" si="0"/>
        <v>44394</v>
      </c>
      <c r="F29" s="223">
        <f t="shared" si="1"/>
        <v>44394</v>
      </c>
      <c r="H29" s="51"/>
      <c r="I29" s="51"/>
      <c r="J29" s="103"/>
    </row>
    <row r="30" spans="1:10" ht="12.75">
      <c r="A30" s="46" t="s">
        <v>200</v>
      </c>
      <c r="B30" s="47">
        <v>244</v>
      </c>
      <c r="C30" s="47">
        <v>221</v>
      </c>
      <c r="D30" s="190">
        <v>0.005</v>
      </c>
      <c r="E30" s="183">
        <f t="shared" si="0"/>
        <v>1225</v>
      </c>
      <c r="F30" s="223">
        <f t="shared" si="1"/>
        <v>1225</v>
      </c>
      <c r="I30" s="51"/>
      <c r="J30" s="103"/>
    </row>
    <row r="31" spans="1:10" ht="12.75">
      <c r="A31" s="46" t="s">
        <v>201</v>
      </c>
      <c r="B31" s="47">
        <v>244</v>
      </c>
      <c r="C31" s="47">
        <v>222</v>
      </c>
      <c r="D31" s="190">
        <v>0.01</v>
      </c>
      <c r="E31" s="183">
        <f t="shared" si="0"/>
        <v>2450</v>
      </c>
      <c r="F31" s="223">
        <f t="shared" si="1"/>
        <v>2450</v>
      </c>
      <c r="I31" s="51"/>
      <c r="J31" s="103"/>
    </row>
    <row r="32" spans="1:10" ht="12.75">
      <c r="A32" s="46" t="s">
        <v>181</v>
      </c>
      <c r="B32" s="47">
        <v>244</v>
      </c>
      <c r="C32" s="47">
        <v>223</v>
      </c>
      <c r="D32" s="190">
        <v>0</v>
      </c>
      <c r="E32" s="183">
        <f t="shared" si="0"/>
        <v>0</v>
      </c>
      <c r="F32" s="223">
        <f t="shared" si="1"/>
        <v>0</v>
      </c>
      <c r="I32" s="51"/>
      <c r="J32" s="103"/>
    </row>
    <row r="33" spans="1:10" ht="12.75">
      <c r="A33" s="46" t="s">
        <v>182</v>
      </c>
      <c r="B33" s="47">
        <v>244</v>
      </c>
      <c r="C33" s="47">
        <v>224</v>
      </c>
      <c r="D33" s="190">
        <v>0.002</v>
      </c>
      <c r="E33" s="183">
        <f t="shared" si="0"/>
        <v>490</v>
      </c>
      <c r="F33" s="223">
        <f t="shared" si="1"/>
        <v>490</v>
      </c>
      <c r="J33" s="103"/>
    </row>
    <row r="34" spans="1:12" ht="12.75">
      <c r="A34" s="77" t="s">
        <v>183</v>
      </c>
      <c r="B34" s="47">
        <v>244</v>
      </c>
      <c r="C34" s="47">
        <v>225</v>
      </c>
      <c r="D34" s="189">
        <v>0.07</v>
      </c>
      <c r="E34" s="225">
        <f t="shared" si="0"/>
        <v>17150</v>
      </c>
      <c r="F34" s="223">
        <f t="shared" si="1"/>
        <v>17150</v>
      </c>
      <c r="I34" s="51"/>
      <c r="J34" s="103"/>
      <c r="L34" s="51"/>
    </row>
    <row r="35" spans="1:10" ht="12.75">
      <c r="A35" s="46" t="s">
        <v>202</v>
      </c>
      <c r="B35" s="47">
        <v>244</v>
      </c>
      <c r="C35" s="47">
        <v>226</v>
      </c>
      <c r="D35" s="190">
        <v>0.0568</v>
      </c>
      <c r="E35" s="183">
        <f t="shared" si="0"/>
        <v>13916</v>
      </c>
      <c r="F35" s="216">
        <f>IF((AND(E46&lt;&gt;0,D46=0)),E35+E46,E35)</f>
        <v>13916</v>
      </c>
      <c r="I35" s="51"/>
      <c r="J35" s="103"/>
    </row>
    <row r="36" spans="1:10" ht="12.75">
      <c r="A36" s="46" t="s">
        <v>203</v>
      </c>
      <c r="B36" s="47">
        <v>244</v>
      </c>
      <c r="C36" s="47">
        <v>310</v>
      </c>
      <c r="D36" s="190">
        <v>0.03</v>
      </c>
      <c r="E36" s="183">
        <f t="shared" si="0"/>
        <v>7350</v>
      </c>
      <c r="F36" s="223">
        <f>E36</f>
        <v>7350</v>
      </c>
      <c r="J36" s="103"/>
    </row>
    <row r="37" spans="1:10" ht="12.75">
      <c r="A37" s="46" t="s">
        <v>186</v>
      </c>
      <c r="B37" s="47">
        <v>244</v>
      </c>
      <c r="C37" s="47">
        <v>340</v>
      </c>
      <c r="D37" s="190">
        <f>SUM(D38:D45)</f>
        <v>0.032</v>
      </c>
      <c r="E37" s="183">
        <f>SUM(E38:E45)</f>
        <v>7840</v>
      </c>
      <c r="F37" s="223">
        <f>SUM(F38:F45)</f>
        <v>7840</v>
      </c>
      <c r="J37" s="103"/>
    </row>
    <row r="38" spans="1:10" ht="25.5">
      <c r="A38" s="46" t="s">
        <v>187</v>
      </c>
      <c r="B38" s="47">
        <v>244</v>
      </c>
      <c r="C38" s="47">
        <v>341</v>
      </c>
      <c r="D38" s="190">
        <v>0</v>
      </c>
      <c r="E38" s="183">
        <f t="shared" si="0"/>
        <v>0</v>
      </c>
      <c r="F38" s="223">
        <f>E38</f>
        <v>0</v>
      </c>
      <c r="J38" s="103"/>
    </row>
    <row r="39" spans="1:10" ht="12.75">
      <c r="A39" s="46" t="s">
        <v>188</v>
      </c>
      <c r="B39" s="47">
        <v>244</v>
      </c>
      <c r="C39" s="47">
        <v>342</v>
      </c>
      <c r="D39" s="190">
        <v>0</v>
      </c>
      <c r="E39" s="183">
        <f t="shared" si="0"/>
        <v>0</v>
      </c>
      <c r="F39" s="223">
        <f aca="true" t="shared" si="2" ref="F39:F45">E39</f>
        <v>0</v>
      </c>
      <c r="J39" s="103"/>
    </row>
    <row r="40" spans="1:6" ht="12.75">
      <c r="A40" s="46" t="s">
        <v>189</v>
      </c>
      <c r="B40" s="47">
        <v>244</v>
      </c>
      <c r="C40" s="47">
        <v>343</v>
      </c>
      <c r="D40" s="190">
        <v>0</v>
      </c>
      <c r="E40" s="183">
        <f t="shared" si="0"/>
        <v>0</v>
      </c>
      <c r="F40" s="223">
        <f t="shared" si="2"/>
        <v>0</v>
      </c>
    </row>
    <row r="41" spans="1:6" ht="12.75">
      <c r="A41" s="46" t="s">
        <v>190</v>
      </c>
      <c r="B41" s="47">
        <v>244</v>
      </c>
      <c r="C41" s="47">
        <v>344</v>
      </c>
      <c r="D41" s="190">
        <v>0</v>
      </c>
      <c r="E41" s="183">
        <f t="shared" si="0"/>
        <v>0</v>
      </c>
      <c r="F41" s="223">
        <f t="shared" si="2"/>
        <v>0</v>
      </c>
    </row>
    <row r="42" spans="1:6" ht="12.75">
      <c r="A42" s="46" t="s">
        <v>191</v>
      </c>
      <c r="B42" s="47">
        <v>244</v>
      </c>
      <c r="C42" s="47">
        <v>345</v>
      </c>
      <c r="D42" s="190">
        <v>0</v>
      </c>
      <c r="E42" s="183">
        <f t="shared" si="0"/>
        <v>0</v>
      </c>
      <c r="F42" s="223">
        <f t="shared" si="2"/>
        <v>0</v>
      </c>
    </row>
    <row r="43" spans="1:6" ht="12.75">
      <c r="A43" s="46" t="s">
        <v>192</v>
      </c>
      <c r="B43" s="47">
        <v>244</v>
      </c>
      <c r="C43" s="47">
        <v>346</v>
      </c>
      <c r="D43" s="190">
        <v>0.032</v>
      </c>
      <c r="E43" s="183">
        <f t="shared" si="0"/>
        <v>7840</v>
      </c>
      <c r="F43" s="223">
        <f t="shared" si="2"/>
        <v>7840</v>
      </c>
    </row>
    <row r="44" spans="1:6" ht="25.5">
      <c r="A44" s="46" t="s">
        <v>193</v>
      </c>
      <c r="B44" s="47">
        <v>244</v>
      </c>
      <c r="C44" s="47">
        <v>347</v>
      </c>
      <c r="D44" s="190">
        <v>0</v>
      </c>
      <c r="E44" s="183">
        <f t="shared" si="0"/>
        <v>0</v>
      </c>
      <c r="F44" s="223">
        <f t="shared" si="2"/>
        <v>0</v>
      </c>
    </row>
    <row r="45" spans="1:6" ht="25.5">
      <c r="A45" s="46" t="s">
        <v>194</v>
      </c>
      <c r="B45" s="47">
        <v>244</v>
      </c>
      <c r="C45" s="47">
        <v>349</v>
      </c>
      <c r="D45" s="190">
        <v>0</v>
      </c>
      <c r="E45" s="183">
        <f t="shared" si="0"/>
        <v>0</v>
      </c>
      <c r="F45" s="223">
        <f t="shared" si="2"/>
        <v>0</v>
      </c>
    </row>
    <row r="46" spans="1:7" ht="12.75">
      <c r="A46" s="127" t="s">
        <v>233</v>
      </c>
      <c r="B46" s="128"/>
      <c r="C46" s="128"/>
      <c r="D46" s="129">
        <f>D24-1</f>
        <v>0</v>
      </c>
      <c r="E46" s="130">
        <f>E23-E24</f>
        <v>0</v>
      </c>
      <c r="F46" s="131">
        <f>F23-F24</f>
        <v>0</v>
      </c>
      <c r="G46" s="29" t="s">
        <v>234</v>
      </c>
    </row>
    <row r="47" spans="1:6" ht="15.75">
      <c r="A47" s="78" t="s">
        <v>19</v>
      </c>
      <c r="F47" s="83"/>
    </row>
    <row r="48" spans="1:6" ht="26.25" customHeight="1">
      <c r="A48" s="174" t="s">
        <v>141</v>
      </c>
      <c r="B48" s="174"/>
      <c r="C48" s="174"/>
      <c r="D48" s="174"/>
      <c r="E48" s="174"/>
      <c r="F48" s="174"/>
    </row>
    <row r="49" spans="1:6" ht="12.75">
      <c r="A49" s="52" t="s">
        <v>38</v>
      </c>
      <c r="B49" s="78"/>
      <c r="C49" s="78"/>
      <c r="D49" s="78"/>
      <c r="E49" s="213"/>
      <c r="F49" s="51"/>
    </row>
    <row r="50" spans="1:6" ht="12.75">
      <c r="A50" s="52"/>
      <c r="B50" s="78"/>
      <c r="C50" s="78"/>
      <c r="D50" s="78"/>
      <c r="E50" s="213"/>
      <c r="F50" s="51"/>
    </row>
    <row r="51" spans="1:6" ht="15.75">
      <c r="A51" s="52" t="s">
        <v>39</v>
      </c>
      <c r="B51" s="50"/>
      <c r="F51" s="51"/>
    </row>
    <row r="52" ht="9" customHeight="1">
      <c r="A52" s="52"/>
    </row>
    <row r="53" spans="1:2" ht="15.75">
      <c r="A53" s="52" t="s">
        <v>40</v>
      </c>
      <c r="B53" s="50"/>
    </row>
  </sheetData>
  <sheetProtection/>
  <mergeCells count="12">
    <mergeCell ref="F17:F18"/>
    <mergeCell ref="A10:F10"/>
    <mergeCell ref="A48:F48"/>
    <mergeCell ref="A11:F11"/>
    <mergeCell ref="A8:F8"/>
    <mergeCell ref="A9:F9"/>
    <mergeCell ref="A12:F12"/>
    <mergeCell ref="A14:F14"/>
    <mergeCell ref="A17:A18"/>
    <mergeCell ref="B17:B18"/>
    <mergeCell ref="C17:C18"/>
    <mergeCell ref="D17:D18"/>
  </mergeCells>
  <conditionalFormatting sqref="F46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conditionalFormatting sqref="D46:E46">
    <cfRule type="cellIs" priority="16" dxfId="143" operator="equal" stopIfTrue="1">
      <formula>0</formula>
    </cfRule>
    <cfRule type="cellIs" priority="17" dxfId="144" operator="greaterThan" stopIfTrue="1">
      <formula>0</formula>
    </cfRule>
  </conditionalFormatting>
  <conditionalFormatting sqref="D46">
    <cfRule type="cellIs" priority="5" dxfId="143" operator="equal" stopIfTrue="1">
      <formula>0</formula>
    </cfRule>
    <cfRule type="cellIs" priority="6" dxfId="144" operator="lessThan" stopIfTrue="1">
      <formula>0</formula>
    </cfRule>
    <cfRule type="cellIs" priority="7" dxfId="144" operator="greaterThan" stopIfTrue="1">
      <formula>0</formula>
    </cfRule>
    <cfRule type="cellIs" priority="8" dxfId="8" operator="notEqual" stopIfTrue="1">
      <formula>0</formula>
    </cfRule>
    <cfRule type="cellIs" priority="9" dxfId="8" operator="notEqual" stopIfTrue="1">
      <formula>0</formula>
    </cfRule>
    <cfRule type="cellIs" priority="10" dxfId="143" operator="equal" stopIfTrue="1">
      <formula>0</formula>
    </cfRule>
    <cfRule type="cellIs" priority="12" dxfId="144" operator="greaterThan" stopIfTrue="1">
      <formula>0.0001</formula>
    </cfRule>
    <cfRule type="cellIs" priority="13" dxfId="144" operator="greaterThan" stopIfTrue="1">
      <formula>0</formula>
    </cfRule>
    <cfRule type="cellIs" priority="15" dxfId="144" operator="lessThan" stopIfTrue="1">
      <formula>0</formula>
    </cfRule>
  </conditionalFormatting>
  <conditionalFormatting sqref="E46">
    <cfRule type="cellIs" priority="11" dxfId="144" operator="lessThan" stopIfTrue="1">
      <formula>-65.96</formula>
    </cfRule>
    <cfRule type="cellIs" priority="14" dxfId="144" operator="lessThan" stopIfTrue="1">
      <formula>0</formula>
    </cfRule>
  </conditionalFormatting>
  <conditionalFormatting sqref="F46">
    <cfRule type="cellIs" priority="3" dxfId="143" operator="equal" stopIfTrue="1">
      <formula>0</formula>
    </cfRule>
    <cfRule type="cellIs" priority="4" dxfId="144" operator="greaterThan" stopIfTrue="1">
      <formula>0</formula>
    </cfRule>
  </conditionalFormatting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7">
      <selection activeCell="E7" sqref="E1:E16384"/>
    </sheetView>
  </sheetViews>
  <sheetFormatPr defaultColWidth="8.875" defaultRowHeight="12.75"/>
  <cols>
    <col min="1" max="1" width="50.625" style="49" customWidth="1"/>
    <col min="2" max="2" width="8.25390625" style="49" customWidth="1"/>
    <col min="3" max="3" width="6.25390625" style="49" customWidth="1"/>
    <col min="4" max="4" width="13.375" style="49" customWidth="1"/>
    <col min="5" max="5" width="9.875" style="197" hidden="1" customWidth="1"/>
    <col min="6" max="6" width="9.875" style="137" customWidth="1"/>
    <col min="7" max="8" width="8.875" style="49" customWidth="1"/>
    <col min="9" max="10" width="10.125" style="49" bestFit="1" customWidth="1"/>
    <col min="11" max="16384" width="8.875" style="49" customWidth="1"/>
  </cols>
  <sheetData>
    <row r="1" spans="2:3" ht="15.75">
      <c r="B1" s="50" t="s">
        <v>0</v>
      </c>
      <c r="C1" s="50"/>
    </row>
    <row r="2" spans="2:3" ht="15.75">
      <c r="B2" s="50" t="s">
        <v>42</v>
      </c>
      <c r="C2" s="50"/>
    </row>
    <row r="3" spans="2:3" ht="15.75">
      <c r="B3" s="50" t="s">
        <v>43</v>
      </c>
      <c r="C3" s="50"/>
    </row>
    <row r="4" spans="2:3" ht="15.75">
      <c r="B4" s="50"/>
      <c r="C4" s="50"/>
    </row>
    <row r="5" spans="2:3" ht="15.75">
      <c r="B5" s="50" t="s">
        <v>71</v>
      </c>
      <c r="C5" s="50"/>
    </row>
    <row r="6" spans="2:3" ht="15.75">
      <c r="B6" s="50" t="s">
        <v>82</v>
      </c>
      <c r="C6" s="50"/>
    </row>
    <row r="7" ht="18.75">
      <c r="A7" s="55" t="s">
        <v>1</v>
      </c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55</v>
      </c>
      <c r="B9" s="162"/>
      <c r="C9" s="162"/>
      <c r="D9" s="162"/>
      <c r="E9" s="162"/>
      <c r="F9" s="162"/>
    </row>
    <row r="10" spans="1:6" ht="14.25">
      <c r="A10" s="177" t="s">
        <v>53</v>
      </c>
      <c r="B10" s="177"/>
      <c r="C10" s="177"/>
      <c r="D10" s="177"/>
      <c r="E10" s="177"/>
      <c r="F10" s="177"/>
    </row>
    <row r="11" spans="1:6" ht="12.75">
      <c r="A11" s="178" t="s">
        <v>54</v>
      </c>
      <c r="B11" s="178"/>
      <c r="C11" s="178"/>
      <c r="D11" s="178"/>
      <c r="E11" s="178"/>
      <c r="F11" s="178"/>
    </row>
    <row r="12" ht="15.75">
      <c r="A12" s="56"/>
    </row>
    <row r="13" ht="12.75">
      <c r="A13" s="57" t="s">
        <v>110</v>
      </c>
    </row>
    <row r="14" spans="1:6" ht="12.75" customHeight="1">
      <c r="A14" s="165" t="s">
        <v>3</v>
      </c>
      <c r="B14" s="167" t="s">
        <v>21</v>
      </c>
      <c r="C14" s="167" t="s">
        <v>22</v>
      </c>
      <c r="D14" s="185" t="s">
        <v>4</v>
      </c>
      <c r="E14" s="198"/>
      <c r="F14" s="206" t="s">
        <v>5</v>
      </c>
    </row>
    <row r="15" spans="1:6" ht="13.5" customHeight="1">
      <c r="A15" s="165"/>
      <c r="B15" s="168"/>
      <c r="C15" s="168"/>
      <c r="D15" s="185"/>
      <c r="E15" s="198"/>
      <c r="F15" s="206"/>
    </row>
    <row r="16" spans="1:6" s="61" customFormat="1" ht="11.25">
      <c r="A16" s="59">
        <v>1</v>
      </c>
      <c r="B16" s="59">
        <v>2</v>
      </c>
      <c r="C16" s="59">
        <v>3</v>
      </c>
      <c r="D16" s="186">
        <v>4</v>
      </c>
      <c r="E16" s="199"/>
      <c r="F16" s="215">
        <v>5</v>
      </c>
    </row>
    <row r="17" spans="1:6" ht="15.75" customHeight="1">
      <c r="A17" s="95" t="s">
        <v>7</v>
      </c>
      <c r="B17" s="86"/>
      <c r="C17" s="86"/>
      <c r="D17" s="201">
        <v>100</v>
      </c>
      <c r="E17" s="200">
        <f>F17</f>
        <v>350000</v>
      </c>
      <c r="F17" s="208">
        <v>350000</v>
      </c>
    </row>
    <row r="18" spans="1:6" ht="25.5">
      <c r="A18" s="46" t="s">
        <v>92</v>
      </c>
      <c r="B18" s="86"/>
      <c r="C18" s="86"/>
      <c r="D18" s="202">
        <v>20</v>
      </c>
      <c r="E18" s="183">
        <f>F18</f>
        <v>70000</v>
      </c>
      <c r="F18" s="208">
        <f>ROUND($F$17*D18/100,2)</f>
        <v>70000</v>
      </c>
    </row>
    <row r="19" spans="1:6" ht="12.75" customHeight="1">
      <c r="A19" s="46" t="s">
        <v>63</v>
      </c>
      <c r="B19" s="86"/>
      <c r="C19" s="86"/>
      <c r="D19" s="214">
        <f>D17-D18</f>
        <v>80</v>
      </c>
      <c r="E19" s="217">
        <f>F19</f>
        <v>280000</v>
      </c>
      <c r="F19" s="208">
        <f>F17-F18</f>
        <v>280000</v>
      </c>
    </row>
    <row r="20" spans="1:9" ht="14.25" customHeight="1">
      <c r="A20" s="46" t="s">
        <v>61</v>
      </c>
      <c r="B20" s="101"/>
      <c r="C20" s="102"/>
      <c r="D20" s="201"/>
      <c r="E20" s="200">
        <f>F20</f>
        <v>280000</v>
      </c>
      <c r="F20" s="208">
        <f>F19</f>
        <v>280000</v>
      </c>
      <c r="I20" s="51"/>
    </row>
    <row r="21" spans="1:10" ht="12.75">
      <c r="A21" s="77" t="s">
        <v>62</v>
      </c>
      <c r="B21" s="86"/>
      <c r="C21" s="86"/>
      <c r="D21" s="204">
        <f>SUM(D22:D33)</f>
        <v>1</v>
      </c>
      <c r="E21" s="218">
        <f>SUM(E22:E33)</f>
        <v>280000</v>
      </c>
      <c r="F21" s="209">
        <f>SUM(F22:F33)</f>
        <v>280000</v>
      </c>
      <c r="H21" s="51"/>
      <c r="I21" s="103"/>
      <c r="J21" s="51"/>
    </row>
    <row r="22" spans="1:10" ht="12.75">
      <c r="A22" s="77" t="s">
        <v>20</v>
      </c>
      <c r="B22" s="47">
        <v>111</v>
      </c>
      <c r="C22" s="47">
        <v>211</v>
      </c>
      <c r="D22" s="189">
        <v>0.6</v>
      </c>
      <c r="E22" s="183">
        <f>D22*$E$20</f>
        <v>168000</v>
      </c>
      <c r="F22" s="196">
        <f>E22</f>
        <v>168000</v>
      </c>
      <c r="H22" s="51"/>
      <c r="I22" s="51"/>
      <c r="J22" s="103"/>
    </row>
    <row r="23" spans="1:10" ht="12.75">
      <c r="A23" s="23" t="s">
        <v>114</v>
      </c>
      <c r="B23" s="47">
        <v>112</v>
      </c>
      <c r="C23" s="47">
        <v>212</v>
      </c>
      <c r="D23" s="190">
        <v>0.0015</v>
      </c>
      <c r="E23" s="183">
        <f aca="true" t="shared" si="0" ref="E23:E41">D23*$E$20</f>
        <v>420</v>
      </c>
      <c r="F23" s="196">
        <f aca="true" t="shared" si="1" ref="F23:F41">E23</f>
        <v>420</v>
      </c>
      <c r="J23" s="103"/>
    </row>
    <row r="24" spans="1:10" ht="33.75">
      <c r="A24" s="48" t="s">
        <v>115</v>
      </c>
      <c r="B24" s="47">
        <v>112</v>
      </c>
      <c r="C24" s="47">
        <v>226</v>
      </c>
      <c r="D24" s="190">
        <v>0.0035</v>
      </c>
      <c r="E24" s="183">
        <f t="shared" si="0"/>
        <v>980</v>
      </c>
      <c r="F24" s="196">
        <f t="shared" si="1"/>
        <v>980</v>
      </c>
      <c r="J24" s="103"/>
    </row>
    <row r="25" spans="1:10" ht="12.75">
      <c r="A25" s="77" t="s">
        <v>93</v>
      </c>
      <c r="B25" s="101">
        <v>119</v>
      </c>
      <c r="C25" s="102">
        <v>213</v>
      </c>
      <c r="D25" s="189">
        <f>D22*0.302</f>
        <v>0.1812</v>
      </c>
      <c r="E25" s="183">
        <f t="shared" si="0"/>
        <v>50736</v>
      </c>
      <c r="F25" s="196">
        <f t="shared" si="1"/>
        <v>50736</v>
      </c>
      <c r="H25" s="51"/>
      <c r="I25" s="51"/>
      <c r="J25" s="103"/>
    </row>
    <row r="26" spans="1:10" ht="12.75">
      <c r="A26" s="46" t="s">
        <v>94</v>
      </c>
      <c r="B26" s="101">
        <v>244</v>
      </c>
      <c r="C26" s="101">
        <v>221</v>
      </c>
      <c r="D26" s="190">
        <v>0.005</v>
      </c>
      <c r="E26" s="183">
        <f t="shared" si="0"/>
        <v>1400</v>
      </c>
      <c r="F26" s="196">
        <f t="shared" si="1"/>
        <v>1400</v>
      </c>
      <c r="I26" s="51"/>
      <c r="J26" s="103"/>
    </row>
    <row r="27" spans="1:10" ht="12.75">
      <c r="A27" s="46" t="s">
        <v>95</v>
      </c>
      <c r="B27" s="101">
        <v>244</v>
      </c>
      <c r="C27" s="101">
        <v>222</v>
      </c>
      <c r="D27" s="190">
        <v>0.01</v>
      </c>
      <c r="E27" s="183">
        <f t="shared" si="0"/>
        <v>2800</v>
      </c>
      <c r="F27" s="196">
        <f t="shared" si="1"/>
        <v>2800</v>
      </c>
      <c r="I27" s="51"/>
      <c r="J27" s="103"/>
    </row>
    <row r="28" spans="1:10" ht="12.75">
      <c r="A28" s="46" t="s">
        <v>96</v>
      </c>
      <c r="B28" s="101">
        <v>244</v>
      </c>
      <c r="C28" s="101">
        <v>223</v>
      </c>
      <c r="D28" s="205">
        <v>0</v>
      </c>
      <c r="E28" s="183">
        <f t="shared" si="0"/>
        <v>0</v>
      </c>
      <c r="F28" s="196">
        <f t="shared" si="1"/>
        <v>0</v>
      </c>
      <c r="I28" s="51"/>
      <c r="J28" s="103"/>
    </row>
    <row r="29" spans="1:10" ht="12.75">
      <c r="A29" s="46" t="s">
        <v>97</v>
      </c>
      <c r="B29" s="101">
        <v>244</v>
      </c>
      <c r="C29" s="101">
        <v>224</v>
      </c>
      <c r="D29" s="190">
        <v>0.002</v>
      </c>
      <c r="E29" s="183">
        <f t="shared" si="0"/>
        <v>560</v>
      </c>
      <c r="F29" s="196">
        <f t="shared" si="1"/>
        <v>560</v>
      </c>
      <c r="J29" s="103"/>
    </row>
    <row r="30" spans="1:12" ht="12.75">
      <c r="A30" s="77" t="s">
        <v>98</v>
      </c>
      <c r="B30" s="101">
        <v>244</v>
      </c>
      <c r="C30" s="101">
        <v>225</v>
      </c>
      <c r="D30" s="189">
        <v>0.07</v>
      </c>
      <c r="E30" s="183">
        <f t="shared" si="0"/>
        <v>19600.000000000004</v>
      </c>
      <c r="F30" s="196">
        <f t="shared" si="1"/>
        <v>19600.000000000004</v>
      </c>
      <c r="I30" s="51"/>
      <c r="J30" s="103"/>
      <c r="L30" s="51"/>
    </row>
    <row r="31" spans="1:10" ht="12.75">
      <c r="A31" s="46" t="s">
        <v>99</v>
      </c>
      <c r="B31" s="101">
        <v>244</v>
      </c>
      <c r="C31" s="101">
        <v>226</v>
      </c>
      <c r="D31" s="190">
        <v>0.0618</v>
      </c>
      <c r="E31" s="183">
        <f t="shared" si="0"/>
        <v>17304</v>
      </c>
      <c r="F31" s="216">
        <f>IF((AND(E42&lt;&gt;0,D42=0)),E31+E42,E31)</f>
        <v>17304</v>
      </c>
      <c r="I31" s="51"/>
      <c r="J31" s="103"/>
    </row>
    <row r="32" spans="1:10" ht="12.75">
      <c r="A32" s="46" t="s">
        <v>100</v>
      </c>
      <c r="B32" s="101">
        <v>244</v>
      </c>
      <c r="C32" s="101">
        <v>310</v>
      </c>
      <c r="D32" s="190">
        <v>0.03</v>
      </c>
      <c r="E32" s="183">
        <f t="shared" si="0"/>
        <v>8400</v>
      </c>
      <c r="F32" s="196">
        <f t="shared" si="1"/>
        <v>8400</v>
      </c>
      <c r="J32" s="103"/>
    </row>
    <row r="33" spans="1:10" ht="12.75">
      <c r="A33" s="46" t="s">
        <v>152</v>
      </c>
      <c r="B33" s="101">
        <v>244</v>
      </c>
      <c r="C33" s="101">
        <v>340</v>
      </c>
      <c r="D33" s="190">
        <f>SUM(D34:D41)</f>
        <v>0.035</v>
      </c>
      <c r="E33" s="183">
        <f>SUM(E34:E41)</f>
        <v>9800.000000000002</v>
      </c>
      <c r="F33" s="196">
        <f t="shared" si="1"/>
        <v>9800.000000000002</v>
      </c>
      <c r="J33" s="103"/>
    </row>
    <row r="34" spans="1:10" ht="25.5">
      <c r="A34" s="46" t="s">
        <v>154</v>
      </c>
      <c r="B34" s="47">
        <v>244</v>
      </c>
      <c r="C34" s="47">
        <v>341</v>
      </c>
      <c r="D34" s="190">
        <v>0</v>
      </c>
      <c r="E34" s="183">
        <f t="shared" si="0"/>
        <v>0</v>
      </c>
      <c r="F34" s="196">
        <f t="shared" si="1"/>
        <v>0</v>
      </c>
      <c r="J34" s="103"/>
    </row>
    <row r="35" spans="1:10" ht="12.75">
      <c r="A35" s="46" t="s">
        <v>155</v>
      </c>
      <c r="B35" s="47">
        <v>244</v>
      </c>
      <c r="C35" s="47">
        <v>342</v>
      </c>
      <c r="D35" s="190">
        <v>0</v>
      </c>
      <c r="E35" s="183">
        <f t="shared" si="0"/>
        <v>0</v>
      </c>
      <c r="F35" s="196">
        <f t="shared" si="1"/>
        <v>0</v>
      </c>
      <c r="J35" s="103"/>
    </row>
    <row r="36" spans="1:10" ht="12.75">
      <c r="A36" s="46" t="s">
        <v>156</v>
      </c>
      <c r="B36" s="47">
        <v>244</v>
      </c>
      <c r="C36" s="47">
        <v>343</v>
      </c>
      <c r="D36" s="190">
        <v>0</v>
      </c>
      <c r="E36" s="183">
        <f t="shared" si="0"/>
        <v>0</v>
      </c>
      <c r="F36" s="196">
        <f t="shared" si="1"/>
        <v>0</v>
      </c>
      <c r="J36" s="103"/>
    </row>
    <row r="37" spans="1:10" ht="12.75">
      <c r="A37" s="46" t="s">
        <v>157</v>
      </c>
      <c r="B37" s="47">
        <v>244</v>
      </c>
      <c r="C37" s="47">
        <v>344</v>
      </c>
      <c r="D37" s="190">
        <v>0</v>
      </c>
      <c r="E37" s="183">
        <f t="shared" si="0"/>
        <v>0</v>
      </c>
      <c r="F37" s="196">
        <f t="shared" si="1"/>
        <v>0</v>
      </c>
      <c r="J37" s="103"/>
    </row>
    <row r="38" spans="1:10" ht="12.75">
      <c r="A38" s="46" t="s">
        <v>158</v>
      </c>
      <c r="B38" s="47">
        <v>244</v>
      </c>
      <c r="C38" s="47">
        <v>345</v>
      </c>
      <c r="D38" s="190">
        <v>0</v>
      </c>
      <c r="E38" s="183">
        <f t="shared" si="0"/>
        <v>0</v>
      </c>
      <c r="F38" s="196">
        <f t="shared" si="1"/>
        <v>0</v>
      </c>
      <c r="J38" s="103"/>
    </row>
    <row r="39" spans="1:10" ht="12.75">
      <c r="A39" s="46" t="s">
        <v>159</v>
      </c>
      <c r="B39" s="47">
        <v>244</v>
      </c>
      <c r="C39" s="47">
        <v>346</v>
      </c>
      <c r="D39" s="190">
        <v>0.035</v>
      </c>
      <c r="E39" s="183">
        <f t="shared" si="0"/>
        <v>9800.000000000002</v>
      </c>
      <c r="F39" s="196">
        <f t="shared" si="1"/>
        <v>9800.000000000002</v>
      </c>
      <c r="J39" s="103"/>
    </row>
    <row r="40" spans="1:10" ht="25.5">
      <c r="A40" s="46" t="s">
        <v>160</v>
      </c>
      <c r="B40" s="47">
        <v>244</v>
      </c>
      <c r="C40" s="47">
        <v>347</v>
      </c>
      <c r="D40" s="190">
        <v>0</v>
      </c>
      <c r="E40" s="183">
        <f t="shared" si="0"/>
        <v>0</v>
      </c>
      <c r="F40" s="196">
        <f t="shared" si="1"/>
        <v>0</v>
      </c>
      <c r="J40" s="103"/>
    </row>
    <row r="41" spans="1:10" ht="25.5">
      <c r="A41" s="46" t="s">
        <v>161</v>
      </c>
      <c r="B41" s="47">
        <v>244</v>
      </c>
      <c r="C41" s="47">
        <v>349</v>
      </c>
      <c r="D41" s="190">
        <v>0</v>
      </c>
      <c r="E41" s="183">
        <f t="shared" si="0"/>
        <v>0</v>
      </c>
      <c r="F41" s="196">
        <f t="shared" si="1"/>
        <v>0</v>
      </c>
      <c r="J41" s="103"/>
    </row>
    <row r="42" spans="1:7" ht="12.75">
      <c r="A42" s="127" t="s">
        <v>233</v>
      </c>
      <c r="B42" s="128"/>
      <c r="C42" s="128"/>
      <c r="D42" s="129">
        <f>D21-1</f>
        <v>0</v>
      </c>
      <c r="E42" s="130">
        <f>E20-E21</f>
        <v>0</v>
      </c>
      <c r="F42" s="131">
        <f>F20-F21</f>
        <v>0</v>
      </c>
      <c r="G42" s="29" t="s">
        <v>234</v>
      </c>
    </row>
    <row r="43" spans="1:9" ht="12.75" customHeight="1">
      <c r="A43" s="78" t="s">
        <v>72</v>
      </c>
      <c r="B43" s="78"/>
      <c r="C43" s="78"/>
      <c r="D43" s="78"/>
      <c r="E43" s="213"/>
      <c r="F43" s="49"/>
      <c r="I43" s="103"/>
    </row>
    <row r="44" spans="1:10" ht="12.75" customHeight="1">
      <c r="A44" s="78" t="s">
        <v>73</v>
      </c>
      <c r="B44" s="78"/>
      <c r="C44" s="78"/>
      <c r="D44" s="78"/>
      <c r="E44" s="213"/>
      <c r="F44" s="138"/>
      <c r="J44" s="103"/>
    </row>
    <row r="45" spans="1:6" ht="15.75">
      <c r="A45" s="78" t="s">
        <v>91</v>
      </c>
      <c r="F45" s="139"/>
    </row>
    <row r="46" spans="1:6" ht="31.5" customHeight="1">
      <c r="A46" s="176" t="s">
        <v>153</v>
      </c>
      <c r="B46" s="176"/>
      <c r="C46" s="176"/>
      <c r="D46" s="176"/>
      <c r="E46" s="176"/>
      <c r="F46" s="176"/>
    </row>
    <row r="47" spans="1:6" ht="15.75">
      <c r="A47" s="50"/>
      <c r="F47" s="139"/>
    </row>
    <row r="48" spans="1:5" ht="12.75">
      <c r="A48" s="52" t="s">
        <v>38</v>
      </c>
      <c r="B48" s="78"/>
      <c r="C48" s="78"/>
      <c r="D48" s="78"/>
      <c r="E48" s="213"/>
    </row>
    <row r="49" spans="1:2" ht="24" customHeight="1">
      <c r="A49" s="52" t="s">
        <v>39</v>
      </c>
      <c r="B49" s="50"/>
    </row>
    <row r="50" spans="1:2" ht="7.5" customHeight="1">
      <c r="A50" s="50"/>
      <c r="B50" s="50"/>
    </row>
    <row r="51" spans="1:2" ht="15.75">
      <c r="A51" s="52" t="s">
        <v>40</v>
      </c>
      <c r="B51" s="50"/>
    </row>
  </sheetData>
  <sheetProtection/>
  <mergeCells count="10">
    <mergeCell ref="A46:F46"/>
    <mergeCell ref="A8:F8"/>
    <mergeCell ref="A9:F9"/>
    <mergeCell ref="A10:F10"/>
    <mergeCell ref="A11:F11"/>
    <mergeCell ref="A14:A15"/>
    <mergeCell ref="B14:B15"/>
    <mergeCell ref="C14:C15"/>
    <mergeCell ref="D14:D15"/>
    <mergeCell ref="F14:F15"/>
  </mergeCells>
  <conditionalFormatting sqref="D42:F42">
    <cfRule type="cellIs" priority="16" dxfId="143" operator="equal" stopIfTrue="1">
      <formula>0</formula>
    </cfRule>
    <cfRule type="cellIs" priority="17" dxfId="144" operator="greaterThan" stopIfTrue="1">
      <formula>0</formula>
    </cfRule>
  </conditionalFormatting>
  <conditionalFormatting sqref="D42">
    <cfRule type="cellIs" priority="5" dxfId="143" operator="equal" stopIfTrue="1">
      <formula>0</formula>
    </cfRule>
    <cfRule type="cellIs" priority="6" dxfId="144" operator="lessThan" stopIfTrue="1">
      <formula>0</formula>
    </cfRule>
    <cfRule type="cellIs" priority="7" dxfId="144" operator="greaterThan" stopIfTrue="1">
      <formula>0</formula>
    </cfRule>
    <cfRule type="cellIs" priority="8" dxfId="8" operator="notEqual" stopIfTrue="1">
      <formula>0</formula>
    </cfRule>
    <cfRule type="cellIs" priority="9" dxfId="8" operator="notEqual" stopIfTrue="1">
      <formula>0</formula>
    </cfRule>
    <cfRule type="cellIs" priority="10" dxfId="143" operator="equal" stopIfTrue="1">
      <formula>0</formula>
    </cfRule>
    <cfRule type="cellIs" priority="12" dxfId="144" operator="greaterThan" stopIfTrue="1">
      <formula>0.0001</formula>
    </cfRule>
    <cfRule type="cellIs" priority="13" dxfId="144" operator="greaterThan" stopIfTrue="1">
      <formula>0</formula>
    </cfRule>
    <cfRule type="cellIs" priority="15" dxfId="144" operator="lessThan" stopIfTrue="1">
      <formula>0</formula>
    </cfRule>
  </conditionalFormatting>
  <conditionalFormatting sqref="E42:F42">
    <cfRule type="cellIs" priority="11" dxfId="144" operator="lessThan" stopIfTrue="1">
      <formula>-65.96</formula>
    </cfRule>
    <cfRule type="cellIs" priority="14" dxfId="144" operator="lessThan" stopIfTrue="1">
      <formula>0</formula>
    </cfRule>
  </conditionalFormatting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13">
      <selection activeCell="E14" sqref="E1:E16384"/>
    </sheetView>
  </sheetViews>
  <sheetFormatPr defaultColWidth="8.875" defaultRowHeight="12.75"/>
  <cols>
    <col min="1" max="1" width="49.25390625" style="49" customWidth="1"/>
    <col min="2" max="2" width="8.25390625" style="49" customWidth="1"/>
    <col min="3" max="3" width="7.625" style="49" customWidth="1"/>
    <col min="4" max="4" width="14.375" style="49" customWidth="1"/>
    <col min="5" max="5" width="14.375" style="197" hidden="1" customWidth="1"/>
    <col min="6" max="6" width="13.375" style="141" customWidth="1"/>
    <col min="7" max="8" width="8.875" style="49" customWidth="1"/>
    <col min="9" max="10" width="10.125" style="49" bestFit="1" customWidth="1"/>
    <col min="11" max="16384" width="8.875" style="49" customWidth="1"/>
  </cols>
  <sheetData>
    <row r="1" spans="2:3" ht="15.75">
      <c r="B1" s="50" t="s">
        <v>0</v>
      </c>
      <c r="C1" s="50"/>
    </row>
    <row r="2" spans="2:3" ht="15.75">
      <c r="B2" s="50" t="s">
        <v>42</v>
      </c>
      <c r="C2" s="50"/>
    </row>
    <row r="3" spans="2:3" ht="15.75">
      <c r="B3" s="50" t="s">
        <v>43</v>
      </c>
      <c r="C3" s="50"/>
    </row>
    <row r="4" spans="2:3" ht="15.75">
      <c r="B4" s="50"/>
      <c r="C4" s="50"/>
    </row>
    <row r="5" spans="2:3" ht="15.75">
      <c r="B5" s="50" t="s">
        <v>71</v>
      </c>
      <c r="C5" s="50"/>
    </row>
    <row r="6" spans="2:3" ht="15.75">
      <c r="B6" s="50" t="s">
        <v>82</v>
      </c>
      <c r="C6" s="50"/>
    </row>
    <row r="7" ht="18.75">
      <c r="A7" s="55" t="s">
        <v>1</v>
      </c>
    </row>
    <row r="8" spans="1:6" ht="15.75">
      <c r="A8" s="161" t="s">
        <v>2</v>
      </c>
      <c r="B8" s="161"/>
      <c r="C8" s="161"/>
      <c r="D8" s="161"/>
      <c r="E8" s="161"/>
      <c r="F8" s="161"/>
    </row>
    <row r="9" spans="1:6" ht="14.25">
      <c r="A9" s="162" t="s">
        <v>215</v>
      </c>
      <c r="B9" s="162"/>
      <c r="C9" s="162"/>
      <c r="D9" s="162"/>
      <c r="E9" s="162"/>
      <c r="F9" s="162"/>
    </row>
    <row r="10" spans="1:6" ht="14.25">
      <c r="A10" s="162" t="s">
        <v>48</v>
      </c>
      <c r="B10" s="162"/>
      <c r="C10" s="162"/>
      <c r="D10" s="162"/>
      <c r="E10" s="162"/>
      <c r="F10" s="162"/>
    </row>
    <row r="11" spans="1:6" ht="9" customHeight="1">
      <c r="A11" s="179"/>
      <c r="B11" s="179"/>
      <c r="C11" s="179"/>
      <c r="D11" s="179"/>
      <c r="E11" s="179"/>
      <c r="F11" s="179"/>
    </row>
    <row r="12" spans="1:6" ht="15.75">
      <c r="A12" s="180" t="s">
        <v>37</v>
      </c>
      <c r="B12" s="180"/>
      <c r="C12" s="180"/>
      <c r="D12" s="180"/>
      <c r="E12" s="180"/>
      <c r="F12" s="180"/>
    </row>
    <row r="13" spans="1:6" ht="12.75">
      <c r="A13" s="181" t="s">
        <v>137</v>
      </c>
      <c r="B13" s="181"/>
      <c r="C13" s="181"/>
      <c r="D13" s="181"/>
      <c r="E13" s="181"/>
      <c r="F13" s="181"/>
    </row>
    <row r="14" ht="12.75">
      <c r="A14" s="57" t="s">
        <v>110</v>
      </c>
    </row>
    <row r="15" spans="1:6" ht="12.75" customHeight="1">
      <c r="A15" s="165" t="s">
        <v>3</v>
      </c>
      <c r="B15" s="167" t="s">
        <v>22</v>
      </c>
      <c r="C15" s="167" t="s">
        <v>21</v>
      </c>
      <c r="D15" s="185" t="s">
        <v>4</v>
      </c>
      <c r="E15" s="198"/>
      <c r="F15" s="206" t="s">
        <v>5</v>
      </c>
    </row>
    <row r="16" spans="1:6" ht="12.75">
      <c r="A16" s="165"/>
      <c r="B16" s="168"/>
      <c r="C16" s="168"/>
      <c r="D16" s="185"/>
      <c r="E16" s="198"/>
      <c r="F16" s="206"/>
    </row>
    <row r="17" spans="1:6" s="61" customFormat="1" ht="11.25">
      <c r="A17" s="59">
        <v>1</v>
      </c>
      <c r="B17" s="59">
        <v>2</v>
      </c>
      <c r="C17" s="59">
        <v>3</v>
      </c>
      <c r="D17" s="186">
        <v>4</v>
      </c>
      <c r="E17" s="199"/>
      <c r="F17" s="207">
        <v>5</v>
      </c>
    </row>
    <row r="18" spans="1:6" ht="15.75" customHeight="1">
      <c r="A18" s="95" t="s">
        <v>7</v>
      </c>
      <c r="B18" s="86"/>
      <c r="C18" s="86"/>
      <c r="D18" s="201">
        <v>100</v>
      </c>
      <c r="E18" s="200">
        <f>F18</f>
        <v>10000</v>
      </c>
      <c r="F18" s="208">
        <v>10000</v>
      </c>
    </row>
    <row r="19" spans="1:6" ht="25.5">
      <c r="A19" s="46" t="s">
        <v>205</v>
      </c>
      <c r="B19" s="86"/>
      <c r="C19" s="86"/>
      <c r="D19" s="202">
        <v>30</v>
      </c>
      <c r="E19" s="200">
        <f>F19</f>
        <v>3000</v>
      </c>
      <c r="F19" s="208">
        <f>F18*D19%</f>
        <v>3000</v>
      </c>
    </row>
    <row r="20" spans="1:10" ht="12.75">
      <c r="A20" s="46" t="s">
        <v>31</v>
      </c>
      <c r="B20" s="100"/>
      <c r="C20" s="100"/>
      <c r="D20" s="203" t="s">
        <v>25</v>
      </c>
      <c r="E20" s="200">
        <f>F20</f>
        <v>7000</v>
      </c>
      <c r="F20" s="208">
        <f>F18-F19</f>
        <v>7000</v>
      </c>
      <c r="J20" s="51"/>
    </row>
    <row r="21" spans="1:9" ht="15.75" customHeight="1">
      <c r="A21" s="46" t="s">
        <v>198</v>
      </c>
      <c r="B21" s="101"/>
      <c r="C21" s="102"/>
      <c r="D21" s="201" t="s">
        <v>195</v>
      </c>
      <c r="E21" s="200">
        <f>F21</f>
        <v>7000</v>
      </c>
      <c r="F21" s="209">
        <f>F20</f>
        <v>7000</v>
      </c>
      <c r="I21" s="51"/>
    </row>
    <row r="22" spans="1:10" ht="12.75">
      <c r="A22" s="77" t="s">
        <v>62</v>
      </c>
      <c r="B22" s="86"/>
      <c r="C22" s="86"/>
      <c r="D22" s="204">
        <f>SUM(D23:D34)</f>
        <v>1</v>
      </c>
      <c r="E22" s="200">
        <f>SUM(E23:E34)</f>
        <v>7000</v>
      </c>
      <c r="F22" s="209">
        <f>SUM(F23:F34)</f>
        <v>7000</v>
      </c>
      <c r="H22" s="51"/>
      <c r="I22" s="103"/>
      <c r="J22" s="51"/>
    </row>
    <row r="23" spans="1:10" ht="12.75">
      <c r="A23" s="77" t="s">
        <v>20</v>
      </c>
      <c r="B23" s="101">
        <v>111</v>
      </c>
      <c r="C23" s="102">
        <v>211</v>
      </c>
      <c r="D23" s="189">
        <v>0.6</v>
      </c>
      <c r="E23" s="183">
        <f>D23*$E$21</f>
        <v>4200</v>
      </c>
      <c r="F23" s="210">
        <f>E23</f>
        <v>4200</v>
      </c>
      <c r="H23" s="51"/>
      <c r="I23" s="51"/>
      <c r="J23" s="103"/>
    </row>
    <row r="24" spans="1:10" ht="12.75">
      <c r="A24" s="23" t="s">
        <v>196</v>
      </c>
      <c r="B24" s="101">
        <v>112</v>
      </c>
      <c r="C24" s="102">
        <v>212</v>
      </c>
      <c r="D24" s="190">
        <v>0.0015</v>
      </c>
      <c r="E24" s="183">
        <f aca="true" t="shared" si="0" ref="E24:E42">D24*$E$21</f>
        <v>10.5</v>
      </c>
      <c r="F24" s="211">
        <f aca="true" t="shared" si="1" ref="F24:F42">E24</f>
        <v>10.5</v>
      </c>
      <c r="J24" s="103"/>
    </row>
    <row r="25" spans="1:10" ht="33.75">
      <c r="A25" s="48" t="s">
        <v>115</v>
      </c>
      <c r="B25" s="101">
        <v>112</v>
      </c>
      <c r="C25" s="102">
        <v>226</v>
      </c>
      <c r="D25" s="190">
        <v>0.0035</v>
      </c>
      <c r="E25" s="183">
        <f t="shared" si="0"/>
        <v>24.5</v>
      </c>
      <c r="F25" s="211">
        <f t="shared" si="1"/>
        <v>24.5</v>
      </c>
      <c r="J25" s="103"/>
    </row>
    <row r="26" spans="1:10" ht="12.75">
      <c r="A26" s="77" t="s">
        <v>93</v>
      </c>
      <c r="B26" s="101">
        <v>119</v>
      </c>
      <c r="C26" s="102">
        <v>213</v>
      </c>
      <c r="D26" s="189">
        <f>D23*0.302</f>
        <v>0.1812</v>
      </c>
      <c r="E26" s="183">
        <f t="shared" si="0"/>
        <v>1268.4</v>
      </c>
      <c r="F26" s="210">
        <f t="shared" si="1"/>
        <v>1268.4</v>
      </c>
      <c r="H26" s="51"/>
      <c r="I26" s="51"/>
      <c r="J26" s="103"/>
    </row>
    <row r="27" spans="1:10" ht="12.75">
      <c r="A27" s="46" t="s">
        <v>94</v>
      </c>
      <c r="B27" s="101">
        <v>244</v>
      </c>
      <c r="C27" s="102">
        <v>221</v>
      </c>
      <c r="D27" s="190">
        <v>0.005</v>
      </c>
      <c r="E27" s="183">
        <f t="shared" si="0"/>
        <v>35</v>
      </c>
      <c r="F27" s="211">
        <f t="shared" si="1"/>
        <v>35</v>
      </c>
      <c r="I27" s="51"/>
      <c r="J27" s="103"/>
    </row>
    <row r="28" spans="1:10" ht="12.75">
      <c r="A28" s="46" t="s">
        <v>95</v>
      </c>
      <c r="B28" s="101">
        <v>244</v>
      </c>
      <c r="C28" s="102">
        <v>222</v>
      </c>
      <c r="D28" s="190">
        <v>0.01</v>
      </c>
      <c r="E28" s="183">
        <f t="shared" si="0"/>
        <v>70</v>
      </c>
      <c r="F28" s="211">
        <f t="shared" si="1"/>
        <v>70</v>
      </c>
      <c r="I28" s="51"/>
      <c r="J28" s="103"/>
    </row>
    <row r="29" spans="1:10" ht="12.75">
      <c r="A29" s="46" t="s">
        <v>206</v>
      </c>
      <c r="B29" s="101">
        <v>244</v>
      </c>
      <c r="C29" s="102">
        <v>223</v>
      </c>
      <c r="D29" s="205">
        <v>0</v>
      </c>
      <c r="E29" s="183">
        <f t="shared" si="0"/>
        <v>0</v>
      </c>
      <c r="F29" s="211">
        <f t="shared" si="1"/>
        <v>0</v>
      </c>
      <c r="I29" s="51"/>
      <c r="J29" s="103"/>
    </row>
    <row r="30" spans="1:10" ht="12.75">
      <c r="A30" s="46" t="s">
        <v>97</v>
      </c>
      <c r="B30" s="101">
        <v>244</v>
      </c>
      <c r="C30" s="102">
        <v>224</v>
      </c>
      <c r="D30" s="190">
        <v>0.002</v>
      </c>
      <c r="E30" s="183">
        <f t="shared" si="0"/>
        <v>14</v>
      </c>
      <c r="F30" s="211">
        <f t="shared" si="1"/>
        <v>14</v>
      </c>
      <c r="J30" s="103"/>
    </row>
    <row r="31" spans="1:12" ht="12.75">
      <c r="A31" s="77" t="s">
        <v>98</v>
      </c>
      <c r="B31" s="101">
        <v>244</v>
      </c>
      <c r="C31" s="102">
        <v>225</v>
      </c>
      <c r="D31" s="189">
        <v>0.07</v>
      </c>
      <c r="E31" s="183">
        <f t="shared" si="0"/>
        <v>490.00000000000006</v>
      </c>
      <c r="F31" s="210">
        <f t="shared" si="1"/>
        <v>490.00000000000006</v>
      </c>
      <c r="I31" s="51"/>
      <c r="J31" s="103"/>
      <c r="L31" s="51"/>
    </row>
    <row r="32" spans="1:10" ht="12.75">
      <c r="A32" s="46" t="s">
        <v>99</v>
      </c>
      <c r="B32" s="101">
        <v>244</v>
      </c>
      <c r="C32" s="102">
        <v>226</v>
      </c>
      <c r="D32" s="190">
        <v>0.0618</v>
      </c>
      <c r="E32" s="183">
        <f t="shared" si="0"/>
        <v>432.6</v>
      </c>
      <c r="F32" s="211">
        <f>IF((AND(E43&lt;&gt;0,D43=0)),E32+E43,E32)</f>
        <v>432.6</v>
      </c>
      <c r="I32" s="51"/>
      <c r="J32" s="103"/>
    </row>
    <row r="33" spans="1:10" ht="12.75">
      <c r="A33" s="46" t="s">
        <v>100</v>
      </c>
      <c r="B33" s="101">
        <v>244</v>
      </c>
      <c r="C33" s="102">
        <v>310</v>
      </c>
      <c r="D33" s="190">
        <v>0.03</v>
      </c>
      <c r="E33" s="183">
        <f t="shared" si="0"/>
        <v>210</v>
      </c>
      <c r="F33" s="211">
        <f t="shared" si="1"/>
        <v>210</v>
      </c>
      <c r="J33" s="103"/>
    </row>
    <row r="34" spans="1:10" ht="12.75">
      <c r="A34" s="46" t="s">
        <v>207</v>
      </c>
      <c r="B34" s="101">
        <v>244</v>
      </c>
      <c r="C34" s="102">
        <v>340</v>
      </c>
      <c r="D34" s="190">
        <f>1-D23-D24-D25-D26-D27-D28-D29-D30-D31-D32-D33</f>
        <v>0.035</v>
      </c>
      <c r="E34" s="183">
        <f>SUM(E35:E42)</f>
        <v>245.00000000000003</v>
      </c>
      <c r="F34" s="211">
        <f t="shared" si="1"/>
        <v>245.00000000000003</v>
      </c>
      <c r="J34" s="103"/>
    </row>
    <row r="35" spans="1:10" ht="25.5">
      <c r="A35" s="46" t="s">
        <v>208</v>
      </c>
      <c r="B35" s="47">
        <v>244</v>
      </c>
      <c r="C35" s="47">
        <v>341</v>
      </c>
      <c r="D35" s="190">
        <v>0</v>
      </c>
      <c r="E35" s="183">
        <f t="shared" si="0"/>
        <v>0</v>
      </c>
      <c r="F35" s="211">
        <f t="shared" si="1"/>
        <v>0</v>
      </c>
      <c r="J35" s="103"/>
    </row>
    <row r="36" spans="1:10" ht="12.75">
      <c r="A36" s="46" t="s">
        <v>155</v>
      </c>
      <c r="B36" s="47">
        <v>244</v>
      </c>
      <c r="C36" s="47">
        <v>342</v>
      </c>
      <c r="D36" s="190">
        <v>0</v>
      </c>
      <c r="E36" s="183">
        <f t="shared" si="0"/>
        <v>0</v>
      </c>
      <c r="F36" s="211">
        <f t="shared" si="1"/>
        <v>0</v>
      </c>
      <c r="J36" s="103"/>
    </row>
    <row r="37" spans="1:10" ht="18" customHeight="1">
      <c r="A37" s="46" t="s">
        <v>156</v>
      </c>
      <c r="B37" s="47">
        <v>244</v>
      </c>
      <c r="C37" s="47">
        <v>343</v>
      </c>
      <c r="D37" s="190">
        <v>0</v>
      </c>
      <c r="E37" s="183">
        <f t="shared" si="0"/>
        <v>0</v>
      </c>
      <c r="F37" s="211">
        <f t="shared" si="1"/>
        <v>0</v>
      </c>
      <c r="J37" s="103"/>
    </row>
    <row r="38" spans="1:10" ht="12.75">
      <c r="A38" s="46" t="s">
        <v>157</v>
      </c>
      <c r="B38" s="47">
        <v>244</v>
      </c>
      <c r="C38" s="47">
        <v>344</v>
      </c>
      <c r="D38" s="190">
        <v>0</v>
      </c>
      <c r="E38" s="183">
        <f t="shared" si="0"/>
        <v>0</v>
      </c>
      <c r="F38" s="211">
        <f t="shared" si="1"/>
        <v>0</v>
      </c>
      <c r="J38" s="103"/>
    </row>
    <row r="39" spans="1:10" ht="12.75">
      <c r="A39" s="46" t="s">
        <v>158</v>
      </c>
      <c r="B39" s="47">
        <v>244</v>
      </c>
      <c r="C39" s="47">
        <v>345</v>
      </c>
      <c r="D39" s="190">
        <v>0</v>
      </c>
      <c r="E39" s="183">
        <f t="shared" si="0"/>
        <v>0</v>
      </c>
      <c r="F39" s="211">
        <f t="shared" si="1"/>
        <v>0</v>
      </c>
      <c r="J39" s="103"/>
    </row>
    <row r="40" spans="1:10" ht="12.75">
      <c r="A40" s="46" t="s">
        <v>159</v>
      </c>
      <c r="B40" s="47">
        <v>244</v>
      </c>
      <c r="C40" s="47">
        <v>346</v>
      </c>
      <c r="D40" s="190">
        <v>0.035</v>
      </c>
      <c r="E40" s="183">
        <f t="shared" si="0"/>
        <v>245.00000000000003</v>
      </c>
      <c r="F40" s="211">
        <f t="shared" si="1"/>
        <v>245.00000000000003</v>
      </c>
      <c r="J40" s="103"/>
    </row>
    <row r="41" spans="1:10" ht="25.5">
      <c r="A41" s="46" t="s">
        <v>160</v>
      </c>
      <c r="B41" s="47">
        <v>244</v>
      </c>
      <c r="C41" s="47">
        <v>347</v>
      </c>
      <c r="D41" s="190">
        <v>0</v>
      </c>
      <c r="E41" s="183">
        <f t="shared" si="0"/>
        <v>0</v>
      </c>
      <c r="F41" s="211">
        <f t="shared" si="1"/>
        <v>0</v>
      </c>
      <c r="J41" s="103"/>
    </row>
    <row r="42" spans="1:10" ht="25.5">
      <c r="A42" s="46" t="s">
        <v>161</v>
      </c>
      <c r="B42" s="47">
        <v>244</v>
      </c>
      <c r="C42" s="47">
        <v>349</v>
      </c>
      <c r="D42" s="190">
        <v>0</v>
      </c>
      <c r="E42" s="183">
        <f t="shared" si="0"/>
        <v>0</v>
      </c>
      <c r="F42" s="211">
        <f t="shared" si="1"/>
        <v>0</v>
      </c>
      <c r="J42" s="103"/>
    </row>
    <row r="43" spans="1:7" ht="12.75">
      <c r="A43" s="127" t="s">
        <v>233</v>
      </c>
      <c r="B43" s="128"/>
      <c r="C43" s="128"/>
      <c r="D43" s="140">
        <f>D22-1</f>
        <v>0</v>
      </c>
      <c r="E43" s="130">
        <f>E21-E22</f>
        <v>0</v>
      </c>
      <c r="F43" s="131">
        <f>F21-F22</f>
        <v>0</v>
      </c>
      <c r="G43" s="29" t="s">
        <v>234</v>
      </c>
    </row>
    <row r="44" spans="1:6" ht="15.75">
      <c r="A44" s="78" t="s">
        <v>19</v>
      </c>
      <c r="F44" s="142"/>
    </row>
    <row r="45" spans="1:6" ht="26.25" customHeight="1">
      <c r="A45" s="176" t="s">
        <v>141</v>
      </c>
      <c r="B45" s="176"/>
      <c r="C45" s="176"/>
      <c r="D45" s="176"/>
      <c r="E45" s="176"/>
      <c r="F45" s="176"/>
    </row>
    <row r="46" spans="1:6" ht="12.75">
      <c r="A46" s="117"/>
      <c r="B46" s="117"/>
      <c r="C46" s="117"/>
      <c r="D46" s="117"/>
      <c r="E46" s="212"/>
      <c r="F46" s="143"/>
    </row>
    <row r="47" spans="1:5" ht="12.75">
      <c r="A47" s="52" t="s">
        <v>38</v>
      </c>
      <c r="B47" s="78"/>
      <c r="C47" s="78"/>
      <c r="D47" s="78"/>
      <c r="E47" s="213"/>
    </row>
    <row r="48" spans="1:5" ht="12.75">
      <c r="A48" s="52"/>
      <c r="B48" s="78"/>
      <c r="C48" s="78"/>
      <c r="D48" s="78"/>
      <c r="E48" s="213"/>
    </row>
    <row r="49" spans="1:2" ht="15.75">
      <c r="A49" s="52" t="s">
        <v>39</v>
      </c>
      <c r="B49" s="50"/>
    </row>
    <row r="50" ht="9" customHeight="1">
      <c r="A50" s="52"/>
    </row>
    <row r="51" spans="1:2" ht="15.75">
      <c r="A51" s="52" t="s">
        <v>40</v>
      </c>
      <c r="B51" s="50"/>
    </row>
  </sheetData>
  <sheetProtection/>
  <mergeCells count="12">
    <mergeCell ref="D15:D16"/>
    <mergeCell ref="F15:F16"/>
    <mergeCell ref="A8:F8"/>
    <mergeCell ref="A9:F9"/>
    <mergeCell ref="A10:F10"/>
    <mergeCell ref="A11:F11"/>
    <mergeCell ref="A12:F12"/>
    <mergeCell ref="A45:F45"/>
    <mergeCell ref="A13:F13"/>
    <mergeCell ref="A15:A16"/>
    <mergeCell ref="B15:B16"/>
    <mergeCell ref="C15:C16"/>
  </mergeCells>
  <conditionalFormatting sqref="D43:F43">
    <cfRule type="cellIs" priority="14" dxfId="143" operator="equal" stopIfTrue="1">
      <formula>0</formula>
    </cfRule>
    <cfRule type="cellIs" priority="15" dxfId="144" operator="greaterThan" stopIfTrue="1">
      <formula>0</formula>
    </cfRule>
  </conditionalFormatting>
  <conditionalFormatting sqref="D43:E43">
    <cfRule type="cellIs" priority="3" dxfId="143" operator="equal" stopIfTrue="1">
      <formula>0</formula>
    </cfRule>
    <cfRule type="cellIs" priority="4" dxfId="144" operator="lessThan" stopIfTrue="1">
      <formula>0</formula>
    </cfRule>
    <cfRule type="cellIs" priority="5" dxfId="144" operator="greaterThan" stopIfTrue="1">
      <formula>0</formula>
    </cfRule>
    <cfRule type="cellIs" priority="6" dxfId="8" operator="notEqual" stopIfTrue="1">
      <formula>0</formula>
    </cfRule>
    <cfRule type="cellIs" priority="7" dxfId="8" operator="notEqual" stopIfTrue="1">
      <formula>0</formula>
    </cfRule>
    <cfRule type="cellIs" priority="8" dxfId="143" operator="equal" stopIfTrue="1">
      <formula>0</formula>
    </cfRule>
    <cfRule type="cellIs" priority="10" dxfId="144" operator="greaterThan" stopIfTrue="1">
      <formula>0.0001</formula>
    </cfRule>
    <cfRule type="cellIs" priority="11" dxfId="144" operator="greaterThan" stopIfTrue="1">
      <formula>0</formula>
    </cfRule>
    <cfRule type="cellIs" priority="13" dxfId="144" operator="lessThan" stopIfTrue="1">
      <formula>0</formula>
    </cfRule>
  </conditionalFormatting>
  <conditionalFormatting sqref="F43">
    <cfRule type="cellIs" priority="9" dxfId="144" operator="lessThan" stopIfTrue="1">
      <formula>-65.96</formula>
    </cfRule>
    <cfRule type="cellIs" priority="12" dxfId="144" operator="lessThan" stopIfTrue="1">
      <formula>0</formula>
    </cfRule>
  </conditionalFormatting>
  <conditionalFormatting sqref="E43">
    <cfRule type="cellIs" priority="1" dxfId="144" operator="lessThan" stopIfTrue="1">
      <formula>-65.96</formula>
    </cfRule>
    <cfRule type="cellIs" priority="2" dxfId="144" operator="lessThan" stopIfTrue="1">
      <formula>0</formula>
    </cfRule>
  </conditionalFormatting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Урусова Алена Дмитриевна</cp:lastModifiedBy>
  <cp:lastPrinted>2021-09-28T12:57:07Z</cp:lastPrinted>
  <dcterms:created xsi:type="dcterms:W3CDTF">2014-10-02T06:32:09Z</dcterms:created>
  <dcterms:modified xsi:type="dcterms:W3CDTF">2024-02-22T11:19:53Z</dcterms:modified>
  <cp:category/>
  <cp:version/>
  <cp:contentType/>
  <cp:contentStatus/>
</cp:coreProperties>
</file>